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Print_Area" localSheetId="0">Лист1!$A$1:$N$220</definedName>
  </definedNames>
</workbook>
</file>

<file path=xl/sharedStrings.xml><?xml version="1.0" encoding="utf-8"?>
<sst xmlns="http://schemas.openxmlformats.org/spreadsheetml/2006/main" count="181" uniqueCount="181">
  <si>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</si>
  <si>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</si>
  <si>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</si>
  <si>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</si>
  <si>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</si>
  <si>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</si>
  <si>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</si>
  <si>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</si>
  <si>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</si>
  <si>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</si>
  <si>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</si>
  <si>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</si>
  <si>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</si>
  <si>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</si>
  <si>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</si>
  <si>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</si>
  <si>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</si>
  <si>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</si>
  <si>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</si>
  <si>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>Завтрак</t>
  </si>
  <si>
    <t xml:space="preserve">Масло шоколадное</t>
  </si>
  <si>
    <t>15</t>
  </si>
  <si>
    <t xml:space="preserve">ТТК 57</t>
  </si>
  <si>
    <t xml:space="preserve">Чай с лимоном</t>
  </si>
  <si>
    <t>200/7</t>
  </si>
  <si>
    <t xml:space="preserve">Батон витаминный с микронутриентами</t>
  </si>
  <si>
    <t>25</t>
  </si>
  <si>
    <t>Всего:</t>
  </si>
  <si>
    <t>Обед</t>
  </si>
  <si>
    <t>250</t>
  </si>
  <si>
    <t>100</t>
  </si>
  <si>
    <t xml:space="preserve">Вермишель отварная</t>
  </si>
  <si>
    <t>150</t>
  </si>
  <si>
    <t xml:space="preserve">Компот из яблок </t>
  </si>
  <si>
    <t>200</t>
  </si>
  <si>
    <t xml:space="preserve">Хлеб полезный с микронутриентами/Батон витаминный с микронутриентами</t>
  </si>
  <si>
    <t>Полдник</t>
  </si>
  <si>
    <t xml:space="preserve">Молоко витаминизированное</t>
  </si>
  <si>
    <r>
      <t/>
    </r>
    <r>
      <rPr>
        <sz val="10"/>
        <rFont val="Times New Roman"/>
      </rPr>
      <t xml:space="preserve">Сдоба обыкновенная</t>
    </r>
    <r>
      <rPr>
        <sz val="10"/>
        <color indexed="64"/>
        <rFont val="Times New Roman"/>
      </rPr>
      <t xml:space="preserve"> м/раст</t>
    </r>
  </si>
  <si>
    <t>50</t>
  </si>
  <si>
    <t>Итого:</t>
  </si>
  <si>
    <t>Вторник</t>
  </si>
  <si>
    <t>10</t>
  </si>
  <si>
    <t xml:space="preserve">Кисломолочный продукт"Биолакт"</t>
  </si>
  <si>
    <t xml:space="preserve">ТТК 245</t>
  </si>
  <si>
    <t xml:space="preserve">Кофейный напиток витаминизированный</t>
  </si>
  <si>
    <t xml:space="preserve">Компот из кураги</t>
  </si>
  <si>
    <t>25/20</t>
  </si>
  <si>
    <t xml:space="preserve">Кисломолочный напиток "Снежок"</t>
  </si>
  <si>
    <t xml:space="preserve">ТТК 29</t>
  </si>
  <si>
    <t xml:space="preserve">Булочка обсыпная с творогом</t>
  </si>
  <si>
    <t>70</t>
  </si>
  <si>
    <t>270</t>
  </si>
  <si>
    <t>Среда</t>
  </si>
  <si>
    <t xml:space="preserve">Каша гречневая рассыпчатая</t>
  </si>
  <si>
    <t>260</t>
  </si>
  <si>
    <t xml:space="preserve">Рожки отварные</t>
  </si>
  <si>
    <t xml:space="preserve">ТТК 376</t>
  </si>
  <si>
    <t>75</t>
  </si>
  <si>
    <t>275</t>
  </si>
  <si>
    <t>Четверг</t>
  </si>
  <si>
    <t>10/2004</t>
  </si>
  <si>
    <t xml:space="preserve">Бутерброд горячий с сыром</t>
  </si>
  <si>
    <t>45</t>
  </si>
  <si>
    <t xml:space="preserve">ТТК 147</t>
  </si>
  <si>
    <t xml:space="preserve">Каша молочная "Дружба" жидкая с маслом</t>
  </si>
  <si>
    <t>200/5</t>
  </si>
  <si>
    <t xml:space="preserve">Какао с молоком</t>
  </si>
  <si>
    <t>20</t>
  </si>
  <si>
    <t xml:space="preserve">Суп с вермишелью и картофелем с мясом, зеленью</t>
  </si>
  <si>
    <t xml:space="preserve">Пюре картофельное</t>
  </si>
  <si>
    <t xml:space="preserve">Чай с сахаром</t>
  </si>
  <si>
    <t>Пятница</t>
  </si>
  <si>
    <t xml:space="preserve">Котлета куриная</t>
  </si>
  <si>
    <t xml:space="preserve">Пюре яблочное</t>
  </si>
  <si>
    <t>125</t>
  </si>
  <si>
    <t xml:space="preserve">Йогурт фруктовый питьевой</t>
  </si>
  <si>
    <t xml:space="preserve">ТТК 246</t>
  </si>
  <si>
    <t xml:space="preserve">Плюшка с сахаром</t>
  </si>
  <si>
    <t>80</t>
  </si>
  <si>
    <t xml:space="preserve">Вторая  неделя</t>
  </si>
  <si>
    <t xml:space="preserve">Масло сливочное </t>
  </si>
  <si>
    <t xml:space="preserve">Каша молочная пшенная жидкая  с маслом</t>
  </si>
  <si>
    <t>195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</si>
  <si>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</si>
  <si>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</si>
  <si>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 xml:space="preserve">Запеканка из творога со сгущённым молоком</t>
  </si>
  <si>
    <t xml:space="preserve">Сок фруктовый</t>
  </si>
  <si>
    <t>111/2004</t>
  </si>
  <si>
    <t xml:space="preserve">Кисломолочный продукт "Биолакт"</t>
  </si>
  <si>
    <t xml:space="preserve">ТТК 370</t>
  </si>
  <si>
    <t xml:space="preserve">Суп сырный с гренками, зеленью</t>
  </si>
  <si>
    <t>250/15</t>
  </si>
  <si>
    <t xml:space="preserve">ТТК 242</t>
  </si>
  <si>
    <t xml:space="preserve">Филе куриное панированное </t>
  </si>
  <si>
    <t>90</t>
  </si>
  <si>
    <t xml:space="preserve">ТТК 275</t>
  </si>
  <si>
    <t xml:space="preserve">Капуста квашеная с маслом растительным, сахаром (доп.гарнир)</t>
  </si>
  <si>
    <t xml:space="preserve">Ватрушка с творогом</t>
  </si>
  <si>
    <t>177/2004</t>
  </si>
  <si>
    <t xml:space="preserve">Бульон с куриным филе, гренками, зеленью</t>
  </si>
  <si>
    <t>Печенье</t>
  </si>
  <si>
    <t xml:space="preserve">ТТК 477</t>
  </si>
  <si>
    <t xml:space="preserve">Бифштекс домашний </t>
  </si>
  <si>
    <t xml:space="preserve">ТТК 243</t>
  </si>
  <si>
    <t xml:space="preserve">Кисель плодово-ягодный витаминизированный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</si>
  <si>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</si>
  <si>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</si>
  <si>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</si>
  <si>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 xml:space="preserve">ТТК 67</t>
  </si>
  <si>
    <t>25/40</t>
  </si>
  <si>
    <t xml:space="preserve">Каша молочная рисовая жидкая с маслом</t>
  </si>
  <si>
    <t xml:space="preserve">Сыр порционно</t>
  </si>
  <si>
    <t xml:space="preserve">Напиток из шиповника</t>
  </si>
  <si>
    <t xml:space="preserve">ТТК 206</t>
  </si>
  <si>
    <t xml:space="preserve">Компот из ягод</t>
  </si>
  <si>
    <t xml:space="preserve">Сочник с фруктовой начинкой</t>
  </si>
  <si>
    <t xml:space="preserve">Компот из груши</t>
  </si>
  <si>
    <t>25/35</t>
  </si>
  <si>
    <t>25/30</t>
  </si>
  <si>
    <t>20/20</t>
  </si>
  <si>
    <t>25/23</t>
  </si>
  <si>
    <t xml:space="preserve">рж 25</t>
  </si>
  <si>
    <t xml:space="preserve">бат 25</t>
  </si>
  <si>
    <t>30</t>
  </si>
  <si>
    <t xml:space="preserve">бат 35</t>
  </si>
  <si>
    <t>23</t>
  </si>
  <si>
    <t xml:space="preserve">рж 20</t>
  </si>
  <si>
    <t>110</t>
  </si>
  <si>
    <t>120</t>
  </si>
  <si>
    <t>25/25</t>
  </si>
  <si>
    <t>150/30</t>
  </si>
  <si>
    <t>25/50</t>
  </si>
  <si>
    <t xml:space="preserve">Котлета рыбная</t>
  </si>
  <si>
    <t xml:space="preserve">Рассольник Ленинградский с мясом, зеленью</t>
  </si>
  <si>
    <t xml:space="preserve">Кондитерское изделие</t>
  </si>
  <si>
    <t>18</t>
  </si>
  <si>
    <t xml:space="preserve">Икра кабачковая</t>
  </si>
  <si>
    <t>101/2004</t>
  </si>
  <si>
    <t xml:space="preserve">Пудинг "Лакомка" с клубничным вареньем</t>
  </si>
  <si>
    <t xml:space="preserve">Кукуруза консервированная (доп.гарнир)</t>
  </si>
  <si>
    <t>60</t>
  </si>
  <si>
    <t xml:space="preserve">Биточки домашние</t>
  </si>
  <si>
    <t xml:space="preserve">Щи из свежей капусты с картофелем с мясом, зеленью</t>
  </si>
  <si>
    <t xml:space="preserve">Суп картофельный с чечевицей, мясом, зеленью</t>
  </si>
  <si>
    <t xml:space="preserve">Биточки рыбные</t>
  </si>
  <si>
    <t xml:space="preserve">Борщ "Сибирский" с говядиной тушёной, со сметаной, зеленью</t>
  </si>
  <si>
    <t xml:space="preserve">Котлета куриная с сыром</t>
  </si>
  <si>
    <t xml:space="preserve">Рис отварной</t>
  </si>
  <si>
    <t xml:space="preserve">Суп картофельный с рисом рыбными консервами, зеленью</t>
  </si>
  <si>
    <t xml:space="preserve">29 бат</t>
  </si>
  <si>
    <t>25/29</t>
  </si>
  <si>
    <t xml:space="preserve">бат 50</t>
  </si>
  <si>
    <t xml:space="preserve">ТТК 42</t>
  </si>
  <si>
    <t>40</t>
  </si>
  <si>
    <t xml:space="preserve">рж 35</t>
  </si>
  <si>
    <t>30/40</t>
  </si>
  <si>
    <t>рж30</t>
  </si>
  <si>
    <t>йод20</t>
  </si>
  <si>
    <t>278/2022</t>
  </si>
  <si>
    <t xml:space="preserve">йод 35/50</t>
  </si>
  <si>
    <t>й25/20</t>
  </si>
  <si>
    <t>й25/25</t>
  </si>
  <si>
    <t>25/45</t>
  </si>
  <si>
    <t>й45</t>
  </si>
  <si>
    <t>й25/40</t>
  </si>
  <si>
    <t>й25/30</t>
  </si>
  <si>
    <t>25/15/250</t>
  </si>
  <si>
    <t>65</t>
  </si>
  <si>
    <t xml:space="preserve">Борщ со свежей капустой и картофелем, говядиной  тушёной, сметаной, зеленью</t>
  </si>
  <si>
    <t>35</t>
  </si>
  <si>
    <t xml:space="preserve">Суп куриный с зеленью</t>
  </si>
  <si>
    <t>25/24</t>
  </si>
  <si>
    <t>25/49</t>
  </si>
  <si>
    <t xml:space="preserve">Фрукты свежие </t>
  </si>
  <si>
    <t xml:space="preserve">Гуляш из говядины </t>
  </si>
  <si>
    <t xml:space="preserve">Омлет натуральный</t>
  </si>
  <si>
    <t xml:space="preserve">Жаркое по-домашнему </t>
  </si>
  <si>
    <t xml:space="preserve">Макаронник с печенью </t>
  </si>
  <si>
    <t xml:space="preserve">Бефстроганов из индейки в сырном соусе </t>
  </si>
  <si>
    <t xml:space="preserve"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</si>
</sst>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2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78" formatCode="#,##0&quot;р.&quot;;\-#,##0&quot;р.&quot;"/>
    <numFmt numFmtId="177" formatCode="#,##0&quot;р.&quot;;[Red]\-#,##0&quot;р.&quot;"/>
    <numFmt numFmtId="176" formatCode="#,##0.00&quot;р.&quot;;\-#,##0.00&quot;р.&quot;"/>
    <numFmt numFmtId="175" formatCode="#,##0.00&quot;р.&quot;;[Red]\-#,##0.00&quot;р.&quot;"/>
    <numFmt numFmtId="174" formatCode="_-* #,##0&quot;р.&quot;_-;\-* #,##0&quot;р.&quot;_-;_-* &quot;-&quot;&quot;р.&quot;_-;_-@_-"/>
    <numFmt numFmtId="173" formatCode="_-* #,##0_р_._-;\-* #,##0_р_._-;_-* &quot;-&quot;_р_._-;_-@_-"/>
    <numFmt numFmtId="172" formatCode="_-* #,##0.00&quot;р.&quot;_-;\-* #,##0.00&quot;р.&quot;_-;_-* &quot;-&quot;??&quot;р.&quot;_-;_-@_-"/>
    <numFmt numFmtId="171" formatCode="_-* #,##0.00_р_._-;\-* #,##0.00_р_._-;_-* &quot;-&quot;??_р_._-;_-@_-"/>
    <numFmt numFmtId="170" formatCode="0.0"/>
    <numFmt numFmtId="169" formatCode="#"/>
    <numFmt numFmtId="168" formatCode="&quot;Да&quot;;&quot;Да&quot;;&quot;Нет&quot;"/>
    <numFmt numFmtId="167" formatCode="&quot;Истина&quot;;&quot;Истина&quot;;&quot;Ложь&quot;"/>
    <numFmt numFmtId="166" formatCode="&quot;Вкл&quot;;&quot;Вкл&quot;;&quot;Выкл&quot;"/>
    <numFmt numFmtId="165" formatCode="[$€-2]\ ###,000_);[Red]\([$€-2]\ ###,000\)"/>
  </numFmts>
  <fonts count="52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0.000000"/>
      <color indexed="2"/>
      <name val="Times New Roman"/>
    </font>
    <font>
      <sz val="11.000000"/>
      <color indexed="64"/>
      <name val="Times New Roman"/>
    </font>
    <font>
      <sz val="10.000000"/>
      <color rgb="FF7030A0"/>
      <name val="Times New Roman"/>
    </font>
    <font>
      <i/>
      <sz val="10.000000"/>
      <color indexed="64"/>
      <name val="Times New Roman"/>
    </font>
    <font>
      <i/>
      <sz val="10.000000"/>
      <color indexed="2"/>
      <name val="Times New Roman"/>
    </font>
    <font>
      <sz val="7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  <fill>
      <patternFill patternType="solid">
        <fgColor theme="0" tint="0"/>
        <bgColor indexed="26"/>
      </patternFill>
    </fill>
    <fill>
      <patternFill patternType="solid">
        <fgColor indexed="5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95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7" borderId="0" numFmtId="0">
      <alignment horizontal="general" shrinkToFit="0" vertical="bottom" wrapText="0"/>
    </xf>
    <xf fontId="3" fillId="28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16" fillId="33" borderId="2" numFmtId="0">
      <alignment horizontal="general" shrinkToFit="0" vertical="bottom" wrapText="0"/>
    </xf>
    <xf fontId="17" fillId="34" borderId="3" numFmtId="0">
      <alignment horizontal="general" shrinkToFit="0" vertical="bottom" wrapText="0"/>
    </xf>
    <xf fontId="18" fillId="34" borderId="2" numFmtId="0">
      <alignment horizontal="general" shrinkToFit="0" vertical="bottom" wrapText="0"/>
    </xf>
    <xf fontId="1" fillId="0" borderId="0" numFmtId="44">
      <alignment horizontal="general" shrinkToFit="0" vertical="bottom" wrapText="0"/>
    </xf>
    <xf fontId="1" fillId="0" borderId="0" numFmtId="42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5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6" borderId="0" numFmtId="0">
      <alignment horizontal="general" shrinkToFit="0" vertical="bottom" wrapText="0"/>
    </xf>
    <xf fontId="26" fillId="37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38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43">
      <alignment horizontal="general" shrinkToFit="0" vertical="bottom" wrapText="0"/>
    </xf>
    <xf fontId="1" fillId="0" borderId="0" numFmtId="41">
      <alignment horizontal="general" shrinkToFit="0" vertical="bottom" wrapText="0"/>
    </xf>
    <xf fontId="30" fillId="39" borderId="0" numFmtId="0">
      <alignment horizontal="general" shrinkToFit="0" vertical="bottom" wrapText="0"/>
    </xf>
  </cellStyleXfs>
  <cellXfs count="90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0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3" fillId="0" borderId="11" numFmtId="170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4" fillId="0" borderId="11" numFmtId="170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0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0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0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9" fillId="0" borderId="11" numFmtId="0" xfId="0" applyNumberFormat="0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0" numFmtId="0" xfId="0" applyNumberFormat="0" applyFont="1" applyFill="0" applyBorder="0" applyAlignment="0">
      <alignment horizontal="general" shrinkToFit="0" vertical="bottom" wrapText="0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3" fillId="0" borderId="11" numFmtId="0" xfId="0" applyNumberFormat="0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left" shrinkToFit="0" vertical="center" wrapText="1"/>
    </xf>
    <xf fontId="45" fillId="0" borderId="11" numFmtId="170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general" shrinkToFit="0" vertical="center" wrapText="1"/>
    </xf>
    <xf fontId="46" fillId="0" borderId="11" numFmtId="0" xfId="0" applyNumberFormat="0" applyFont="1" applyFill="1" applyBorder="1" applyAlignment="1">
      <alignment horizontal="general" shrinkToFit="0" vertical="center" wrapText="1"/>
    </xf>
    <xf fontId="47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0" xfId="0" applyNumberFormat="1" applyFont="1" applyFill="1" applyBorder="1" applyAlignment="1">
      <alignment horizontal="center" shrinkToFit="0" vertical="center" wrapText="1"/>
    </xf>
    <xf fontId="32" fillId="0" borderId="11" numFmtId="169" xfId="0" applyNumberFormat="1" applyFont="1" applyFill="1" applyBorder="1" applyAlignment="1">
      <alignment horizontal="center" shrinkToFit="0" vertical="center" wrapText="1"/>
    </xf>
    <xf fontId="48" fillId="0" borderId="11" numFmtId="0" xfId="0" applyNumberFormat="0" applyFont="1" applyFill="1" applyBorder="1" applyAlignment="1">
      <alignment horizontal="center" shrinkToFit="0" vertical="center" wrapText="1"/>
    </xf>
    <xf fontId="31" fillId="40" borderId="0" numFmtId="0" xfId="0" applyNumberFormat="0" applyFont="1" applyFill="1" applyBorder="0" applyAlignment="1">
      <alignment horizontal="general" shrinkToFit="0" vertical="center" wrapText="1"/>
    </xf>
    <xf fontId="0" fillId="40" borderId="0" numFmtId="0" xfId="0" applyNumberFormat="0" applyFont="0" applyFill="1" applyBorder="0" applyAlignment="0">
      <alignment horizontal="general" shrinkToFit="0" vertical="bottom" wrapText="0"/>
    </xf>
    <xf fontId="39" fillId="0" borderId="11" numFmtId="169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4" fillId="0" borderId="11" numFmtId="49" xfId="0" applyNumberFormat="1" applyFont="1" applyFill="1" applyBorder="1" applyAlignment="1">
      <alignment horizontal="center" shrinkToFit="0" vertical="center" wrapText="1"/>
    </xf>
    <xf fontId="49" fillId="0" borderId="11" numFmtId="170" xfId="0" applyNumberFormat="1" applyFont="1" applyFill="1" applyBorder="1" applyAlignment="1">
      <alignment horizontal="center" shrinkToFit="0" vertical="center" wrapText="1"/>
    </xf>
    <xf fontId="50" fillId="0" borderId="11" numFmtId="170" xfId="0" applyNumberFormat="1" applyFont="1" applyFill="1" applyBorder="1" applyAlignment="1">
      <alignment horizontal="center" shrinkToFit="0" vertical="center" wrapText="1"/>
    </xf>
    <xf fontId="50" fillId="0" borderId="11" numFmtId="1" xfId="0" applyNumberFormat="1" applyFont="1" applyFill="1" applyBorder="1" applyAlignment="1">
      <alignment horizontal="center" shrinkToFit="0" vertical="center" wrapText="1"/>
    </xf>
    <xf fontId="31" fillId="41" borderId="11" numFmtId="0" xfId="0" applyNumberFormat="0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general" shrinkToFit="0" vertical="center" wrapText="1"/>
    </xf>
    <xf fontId="32" fillId="41" borderId="11" numFmtId="49" xfId="0" applyNumberFormat="1" applyFont="1" applyFill="1" applyBorder="1" applyAlignment="1">
      <alignment horizontal="center" shrinkToFit="0" vertical="center" wrapText="1"/>
    </xf>
    <xf fontId="31" fillId="41" borderId="11" numFmtId="170" xfId="0" applyNumberFormat="1" applyFont="1" applyFill="1" applyBorder="1" applyAlignment="1">
      <alignment horizontal="center" shrinkToFit="0" vertical="center" wrapText="1"/>
    </xf>
    <xf fontId="31" fillId="41" borderId="11" numFmtId="1" xfId="0" applyNumberFormat="1" applyFont="1" applyFill="1" applyBorder="1" applyAlignment="1">
      <alignment horizontal="center" shrinkToFit="0" vertical="center" wrapText="1"/>
    </xf>
    <xf fontId="31" fillId="41" borderId="0" numFmtId="0" xfId="0" applyNumberFormat="0" applyFont="1" applyFill="1" applyBorder="0" applyAlignment="1">
      <alignment horizontal="general" shrinkToFit="0" vertical="center" wrapText="1"/>
    </xf>
    <xf fontId="0" fillId="41" borderId="0" numFmtId="0" xfId="0" applyNumberFormat="0" applyFont="0" applyFill="1" applyBorder="0" applyAlignment="0">
      <alignment horizontal="general" shrinkToFit="0" vertical="bottom" wrapText="0"/>
    </xf>
    <xf fontId="45" fillId="0" borderId="11" numFmtId="2" xfId="0" applyNumberFormat="1" applyFont="1" applyFill="1" applyBorder="1" applyAlignment="1">
      <alignment horizontal="center" shrinkToFit="0" vertical="center" wrapText="1"/>
    </xf>
    <xf fontId="31" fillId="41" borderId="11" numFmtId="2" xfId="0" applyNumberFormat="1" applyFont="1" applyFill="1" applyBorder="1" applyAlignment="1">
      <alignment horizontal="center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9" fillId="42" borderId="12" numFmtId="49" xfId="0" applyNumberFormat="1" applyFont="1" applyFill="1" applyBorder="1" applyAlignment="1">
      <alignment horizontal="center" shrinkToFit="0" vertical="center" wrapText="1"/>
    </xf>
    <xf fontId="31" fillId="42" borderId="12" numFmtId="170" xfId="0" applyNumberFormat="1" applyFont="1" applyFill="1" applyBorder="1" applyAlignment="1">
      <alignment horizontal="center" shrinkToFit="0" vertical="center" wrapText="1"/>
    </xf>
    <xf fontId="31" fillId="42" borderId="12" numFmtId="1" xfId="0" applyNumberFormat="1" applyFont="1" applyFill="1" applyBorder="1" applyAlignment="1">
      <alignment horizontal="center" shrinkToFit="0" vertical="center" wrapText="1"/>
    </xf>
    <xf fontId="31" fillId="42" borderId="12" numFmtId="2" xfId="0" applyNumberFormat="1" applyFont="1" applyFill="1" applyBorder="1" applyAlignment="1">
      <alignment horizontal="center" shrinkToFit="0" vertical="center" wrapText="1"/>
    </xf>
    <xf fontId="0" fillId="0" borderId="0" numFmtId="170" xfId="0" applyNumberFormat="1" applyFont="0" applyFill="0" applyBorder="0" applyAlignment="0">
      <alignment horizontal="general" shrinkToFit="0" vertical="bottom" wrapText="0"/>
    </xf>
    <xf fontId="31" fillId="0" borderId="0" numFmtId="170" xfId="0" applyNumberFormat="1" applyFont="1" applyFill="1" applyBorder="1" applyAlignment="1">
      <alignment horizontal="center" shrinkToFit="0" vertical="center" wrapText="1"/>
    </xf>
    <xf fontId="32" fillId="0" borderId="0" numFmtId="49" xfId="0" applyNumberFormat="1" applyFont="1" applyFill="1" applyBorder="1" applyAlignment="1">
      <alignment horizontal="center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31" fillId="42" borderId="0" numFmtId="170" xfId="0" applyNumberFormat="1" applyFont="1" applyFill="1" applyBorder="1" applyAlignment="1">
      <alignment horizontal="center" shrinkToFit="0" vertical="center" wrapText="1"/>
    </xf>
    <xf fontId="39" fillId="42" borderId="0" numFmtId="49" xfId="0" applyNumberFormat="1" applyFont="1" applyFill="1" applyBorder="1" applyAlignment="1">
      <alignment horizontal="center" shrinkToFit="0" vertical="center" wrapText="1"/>
    </xf>
    <xf fontId="31" fillId="41" borderId="11" numFmtId="49" xfId="0" applyNumberFormat="1" applyFont="1" applyFill="1" applyBorder="1" applyAlignment="1">
      <alignment horizontal="left" shrinkToFit="0" vertical="center" wrapText="1"/>
    </xf>
    <xf fontId="39" fillId="41" borderId="11" numFmtId="49" xfId="0" applyNumberFormat="1" applyFont="1" applyFill="1" applyBorder="1" applyAlignment="1">
      <alignment horizontal="center" shrinkToFit="0" vertical="center" wrapText="1"/>
    </xf>
    <xf fontId="37" fillId="41" borderId="11" numFmtId="170" xfId="0" applyNumberFormat="1" applyFont="1" applyFill="1" applyBorder="1" applyAlignment="1">
      <alignment horizontal="center" shrinkToFit="0" vertical="center" wrapText="1"/>
    </xf>
    <xf fontId="37" fillId="41" borderId="11" numFmtId="1" xfId="0" applyNumberFormat="1" applyFont="1" applyFill="1" applyBorder="1" applyAlignment="1">
      <alignment horizontal="center" shrinkToFit="0" vertical="center" wrapText="1"/>
    </xf>
    <xf fontId="37" fillId="41" borderId="11" numFmtId="2" xfId="0" applyNumberFormat="1" applyFont="1" applyFill="1" applyBorder="1" applyAlignment="1">
      <alignment horizontal="center" shrinkToFit="0" vertical="center" wrapText="1"/>
    </xf>
    <xf fontId="49" fillId="0" borderId="11" numFmtId="1" xfId="0" applyNumberFormat="1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left" shrinkToFit="0" vertical="center" wrapText="1"/>
    </xf>
    <xf fontId="31" fillId="41" borderId="11" numFmtId="0" xfId="0" applyNumberFormat="0" applyFont="1" applyFill="1" applyBorder="1" applyAlignment="1">
      <alignment horizontal="left" shrinkToFit="0" vertical="center" wrapText="1"/>
    </xf>
    <xf fontId="33" fillId="0" borderId="11" numFmtId="170" xfId="0" applyNumberFormat="1" applyFont="1" applyFill="1" applyBorder="1" applyAlignment="1">
      <alignment horizontal="center" shrinkToFit="0" vertical="center" wrapText="1"/>
    </xf>
    <xf fontId="47" fillId="0" borderId="0" numFmtId="0" xfId="0" applyNumberFormat="0" applyFont="1" applyFill="1" applyBorder="1" applyAlignment="1">
      <alignment horizontal="left" shrinkToFit="0" vertical="center" wrapText="1"/>
    </xf>
    <xf fontId="51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1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2" xfId="36"/>
    <cellStyle name="Accent 3 1" xfId="37"/>
    <cellStyle name="Accent 3 2" xfId="38"/>
    <cellStyle name="Accent 4" xfId="39"/>
    <cellStyle name="Accent 5" xfId="40"/>
    <cellStyle name="Bad 1" xfId="41"/>
    <cellStyle name="Bad 2" xfId="42"/>
    <cellStyle name="Error 1" xfId="43"/>
    <cellStyle name="Error 2" xfId="44"/>
    <cellStyle name="Footnote 1" xfId="45"/>
    <cellStyle name="Footnote 2" xfId="46"/>
    <cellStyle name="Good 1" xfId="47"/>
    <cellStyle name="Good 2" xfId="48"/>
    <cellStyle name="Heading 1 1" xfId="49"/>
    <cellStyle name="Heading 1 2" xfId="50"/>
    <cellStyle name="Heading 2 1" xfId="51"/>
    <cellStyle name="Heading 2 2" xfId="52"/>
    <cellStyle name="Heading 3" xfId="53"/>
    <cellStyle name="Heading 4" xfId="54"/>
    <cellStyle name="Hyperlink 1" xfId="55"/>
    <cellStyle name="Hyperlink 2" xfId="56"/>
    <cellStyle name="Neutral 1" xfId="57"/>
    <cellStyle name="Neutral 2" xfId="58"/>
    <cellStyle name="Note 1" xfId="59"/>
    <cellStyle name="Note 2" xfId="60"/>
    <cellStyle name="Status 1" xfId="61"/>
    <cellStyle name="Status 2" xfId="62"/>
    <cellStyle name="Text 1" xfId="63"/>
    <cellStyle name="Text 2" xfId="64"/>
    <cellStyle name="Warning 1" xfId="65"/>
    <cellStyle name="Warning 2" xfId="66"/>
    <cellStyle name="Акцент1" xfId="67" builtinId="29"/>
    <cellStyle name="Акцент2" xfId="68" builtinId="33"/>
    <cellStyle name="Акцент3" xfId="69" builtinId="37"/>
    <cellStyle name="Акцент4" xfId="70" builtinId="41"/>
    <cellStyle name="Акцент5" xfId="71" builtinId="45"/>
    <cellStyle name="Акцент6" xfId="72" builtinId="49"/>
    <cellStyle name="Ввод " xfId="73" builtinId="20"/>
    <cellStyle name="Вывод" xfId="74" builtinId="21"/>
    <cellStyle name="Вычисление" xfId="75" builtinId="22"/>
    <cellStyle name="Денежный" xfId="76" builtinId="4"/>
    <cellStyle name="Денежный [0]" xfId="77" builtinId="7"/>
    <cellStyle name="Заголовок 1" xfId="78" builtinId="16"/>
    <cellStyle name="Заголовок 2" xfId="79" builtinId="17"/>
    <cellStyle name="Заголовок 3" xfId="80" builtinId="18"/>
    <cellStyle name="Заголовок 4" xfId="81" builtinId="19"/>
    <cellStyle name="Итог" xfId="82" builtinId="25"/>
    <cellStyle name="Контрольная ячейка" xfId="83" builtinId="23"/>
    <cellStyle name="Название" xfId="84" builtinId="15"/>
    <cellStyle name="Нейтральный" xfId="85" builtinId="28"/>
    <cellStyle name="Обычный" xfId="0" builtinId="0"/>
    <cellStyle name="Плохой" xfId="86" builtinId="27"/>
    <cellStyle name="Пояснение" xfId="87" builtinId="53"/>
    <cellStyle name="Примечание" xfId="88" builtinId="10"/>
    <cellStyle name="Процентный" xfId="89" builtinId="5"/>
    <cellStyle name="Связанная ячейка" xfId="90" builtinId="24"/>
    <cellStyle name="Текст предупреждения" xfId="91" builtinId="11"/>
    <cellStyle name="Финансовый" xfId="92" builtinId="3"/>
    <cellStyle name="Финансовый [0]" xfId="93" builtinId="6"/>
    <cellStyle name="Хороший" xfId="94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187" zoomScale="96" workbookViewId="0">
      <selection activeCell="H204" sqref="H204"/>
    </sheetView>
  </sheetViews>
  <sheetFormatPr baseColWidth="8" defaultColWidth="8" defaultRowHeight="15" customHeight="1"/>
  <cols>
    <col customWidth="1" min="1" max="1" style="1" width="8.7109400000000008"/>
    <col customWidth="1" min="2" max="2" style="1" width="42.855499999999999"/>
    <col customWidth="1" min="3" max="3" style="2" width="9.2851599999999994"/>
    <col customWidth="1" min="4" max="4" style="3" width="6.7109399999999999"/>
    <col customWidth="1" min="5" max="6" style="3" width="7.2851600000000003"/>
    <col customWidth="1" min="7" max="7" style="4" width="7.8554700000000004"/>
    <col customWidth="1" min="8" max="8" style="4" width="6.4257799999999996"/>
    <col customWidth="1" min="9" max="9" style="4" width="5.2851600000000003"/>
    <col customWidth="1" min="10" max="10" style="4" width="6.8554700000000004"/>
    <col customWidth="1" min="11" max="11" style="3" width="6.2851600000000003"/>
    <col customWidth="1" min="12" max="12" style="3" width="6.1406200000000002"/>
    <col customWidth="1" min="13" max="13" style="3" width="7"/>
    <col customWidth="1" min="14" max="14" style="3" width="7.1406200000000002"/>
    <col customWidth="1" min="15" max="224" style="1" width="8"/>
    <col customWidth="1" min="225" max="257" width="8"/>
  </cols>
  <sheetData>
    <row r="1" ht="15">
      <c r="A1" s="87" t="s">
        <v>0</v>
      </c>
      <c r="B1" s="88" t="s">
        <v>1</v>
      </c>
      <c r="C1" s="88" t="s">
        <v>2</v>
      </c>
      <c r="D1" s="85" t="s">
        <v>3</v>
      </c>
      <c r="E1" s="85"/>
      <c r="F1" s="85"/>
      <c r="G1" s="89" t="s">
        <v>4</v>
      </c>
      <c r="H1" s="89" t="s">
        <v>5</v>
      </c>
      <c r="I1" s="89"/>
      <c r="J1" s="89"/>
      <c r="K1" s="89"/>
      <c r="L1" s="85" t="s">
        <v>6</v>
      </c>
      <c r="M1" s="85"/>
      <c r="N1" s="85"/>
    </row>
    <row r="2" ht="15">
      <c r="A2" s="87"/>
      <c r="B2" s="88"/>
      <c r="C2" s="88"/>
      <c r="D2" s="5" t="s">
        <v>7</v>
      </c>
      <c r="E2" s="5" t="s">
        <v>8</v>
      </c>
      <c r="F2" s="5" t="s">
        <v>9</v>
      </c>
      <c r="G2" s="89"/>
      <c r="H2" s="6" t="s">
        <v>10</v>
      </c>
      <c r="I2" s="6" t="s">
        <v>11</v>
      </c>
      <c r="J2" s="6" t="s">
        <v>12</v>
      </c>
      <c r="K2" s="5" t="s">
        <v>13</v>
      </c>
      <c r="L2" s="7" t="s">
        <v>14</v>
      </c>
      <c r="M2" s="5" t="s">
        <v>15</v>
      </c>
      <c r="N2" s="5" t="s">
        <v>16</v>
      </c>
    </row>
    <row r="3" ht="15">
      <c r="A3" s="8"/>
      <c r="B3" s="9" t="s">
        <v>17</v>
      </c>
      <c r="C3" s="10"/>
      <c r="D3" s="11"/>
      <c r="E3" s="11"/>
      <c r="F3" s="11"/>
      <c r="G3" s="12"/>
      <c r="H3" s="12"/>
      <c r="I3" s="12"/>
      <c r="J3" s="12"/>
      <c r="K3" s="11"/>
      <c r="L3" s="11"/>
      <c r="M3" s="11"/>
      <c r="N3" s="11"/>
    </row>
    <row r="4" ht="15">
      <c r="A4" s="13"/>
      <c r="B4" s="14" t="s">
        <v>18</v>
      </c>
      <c r="C4" s="10"/>
      <c r="D4" s="11"/>
      <c r="E4" s="11"/>
      <c r="F4" s="11"/>
      <c r="G4" s="12"/>
      <c r="H4" s="12"/>
      <c r="I4" s="12"/>
      <c r="J4" s="12"/>
      <c r="K4" s="11"/>
      <c r="L4" s="11"/>
      <c r="M4" s="11"/>
      <c r="N4" s="11"/>
    </row>
    <row r="5" ht="15">
      <c r="A5" s="10"/>
      <c r="B5" s="16" t="s">
        <v>19</v>
      </c>
      <c r="C5" s="17"/>
      <c r="D5" s="11"/>
      <c r="E5" s="11"/>
      <c r="F5" s="11"/>
      <c r="G5" s="12"/>
      <c r="H5" s="12"/>
      <c r="I5" s="12"/>
      <c r="J5" s="12"/>
      <c r="K5" s="11"/>
      <c r="L5" s="11"/>
      <c r="M5" s="11"/>
      <c r="N5" s="11"/>
    </row>
    <row r="6" ht="15">
      <c r="A6" s="15">
        <v>14</v>
      </c>
      <c r="B6" s="19" t="s">
        <v>20</v>
      </c>
      <c r="C6" s="20" t="s">
        <v>21</v>
      </c>
      <c r="D6" s="21">
        <v>0.20000000000000001</v>
      </c>
      <c r="E6" s="21">
        <v>9.3000000000000007</v>
      </c>
      <c r="F6" s="21">
        <v>3.2999999999999998</v>
      </c>
      <c r="G6" s="22">
        <v>98</v>
      </c>
      <c r="H6" s="22">
        <v>0</v>
      </c>
      <c r="I6" s="22">
        <v>0</v>
      </c>
      <c r="J6" s="22">
        <v>0</v>
      </c>
      <c r="K6" s="21">
        <v>0</v>
      </c>
      <c r="L6" s="21">
        <v>0</v>
      </c>
      <c r="M6" s="21">
        <v>0</v>
      </c>
      <c r="N6" s="18">
        <v>0</v>
      </c>
    </row>
    <row r="7" ht="15">
      <c r="A7" s="15" t="s">
        <v>22</v>
      </c>
      <c r="B7" s="19" t="s">
        <v>139</v>
      </c>
      <c r="C7" s="20" t="s">
        <v>131</v>
      </c>
      <c r="D7" s="11">
        <v>14.1</v>
      </c>
      <c r="E7" s="11">
        <v>12.6</v>
      </c>
      <c r="F7" s="11">
        <v>56.399999999999999</v>
      </c>
      <c r="G7" s="12">
        <v>379</v>
      </c>
      <c r="H7" s="12">
        <v>12</v>
      </c>
      <c r="I7" s="12">
        <v>5</v>
      </c>
      <c r="J7" s="12">
        <v>23</v>
      </c>
      <c r="K7" s="11">
        <v>0.40000000000000002</v>
      </c>
      <c r="L7" s="11">
        <v>0.029999999999999999</v>
      </c>
      <c r="M7" s="11">
        <v>0.23999999999999999</v>
      </c>
      <c r="N7" s="23">
        <v>0.029999999999999999</v>
      </c>
    </row>
    <row r="8" ht="15">
      <c r="A8" s="15">
        <v>338</v>
      </c>
      <c r="B8" s="19" t="s">
        <v>174</v>
      </c>
      <c r="C8" s="20" t="s">
        <v>128</v>
      </c>
      <c r="D8" s="21">
        <v>0.40000000000000002</v>
      </c>
      <c r="E8" s="11">
        <v>0.40000000000000002</v>
      </c>
      <c r="F8" s="11">
        <v>10.800000000000001</v>
      </c>
      <c r="G8" s="12">
        <v>49</v>
      </c>
      <c r="H8" s="12">
        <v>18</v>
      </c>
      <c r="I8" s="12">
        <v>10</v>
      </c>
      <c r="J8" s="12">
        <v>12</v>
      </c>
      <c r="K8" s="11">
        <v>2.3999999999999999</v>
      </c>
      <c r="L8" s="11">
        <v>0</v>
      </c>
      <c r="M8" s="11">
        <v>11</v>
      </c>
      <c r="N8" s="23">
        <v>0</v>
      </c>
    </row>
    <row r="9" ht="15">
      <c r="A9" s="15">
        <v>376</v>
      </c>
      <c r="B9" s="19" t="s">
        <v>71</v>
      </c>
      <c r="C9" s="20" t="s">
        <v>34</v>
      </c>
      <c r="D9" s="11">
        <v>0.20000000000000001</v>
      </c>
      <c r="E9" s="11">
        <v>0.10000000000000001</v>
      </c>
      <c r="F9" s="11">
        <v>10.1</v>
      </c>
      <c r="G9" s="12">
        <v>41</v>
      </c>
      <c r="H9" s="12">
        <v>5</v>
      </c>
      <c r="I9" s="12">
        <v>4</v>
      </c>
      <c r="J9" s="12">
        <v>8</v>
      </c>
      <c r="K9" s="11">
        <v>0.90000000000000002</v>
      </c>
      <c r="L9" s="11">
        <v>0</v>
      </c>
      <c r="M9" s="11">
        <v>0.10000000000000001</v>
      </c>
      <c r="N9" s="23">
        <v>0</v>
      </c>
    </row>
    <row r="10" ht="15">
      <c r="A10" s="10"/>
      <c r="B10" s="24" t="s">
        <v>25</v>
      </c>
      <c r="C10" s="17" t="s">
        <v>170</v>
      </c>
      <c r="D10" s="11">
        <v>2.7999999999999998</v>
      </c>
      <c r="E10" s="11">
        <v>0.69999999999999996</v>
      </c>
      <c r="F10" s="11">
        <v>20.02</v>
      </c>
      <c r="G10" s="12">
        <v>98</v>
      </c>
      <c r="H10" s="12">
        <v>14</v>
      </c>
      <c r="I10" s="12">
        <v>0</v>
      </c>
      <c r="J10" s="12">
        <v>0</v>
      </c>
      <c r="K10" s="11">
        <v>0.69999999999999996</v>
      </c>
      <c r="L10" s="11">
        <v>0.11200000000000002</v>
      </c>
      <c r="M10" s="11">
        <v>0</v>
      </c>
      <c r="N10" s="23">
        <v>0</v>
      </c>
      <c r="HQ10" s="25"/>
      <c r="HR10" s="25"/>
    </row>
    <row r="11" ht="15">
      <c r="A11" s="15"/>
      <c r="B11" s="26" t="s">
        <v>27</v>
      </c>
      <c r="C11" s="27"/>
      <c r="D11" s="28">
        <f>SUM(D6:D10)</f>
        <v>17.699999999999999</v>
      </c>
      <c r="E11" s="28">
        <f t="shared" ref="E11:N11" si="0">SUM(E6:E10)</f>
        <v>23.099999999999998</v>
      </c>
      <c r="F11" s="28">
        <f t="shared" si="0"/>
        <v>100.61999999999999</v>
      </c>
      <c r="G11" s="29">
        <f t="shared" si="0"/>
        <v>665</v>
      </c>
      <c r="H11" s="29">
        <f t="shared" si="0"/>
        <v>49</v>
      </c>
      <c r="I11" s="29">
        <f t="shared" si="0"/>
        <v>19</v>
      </c>
      <c r="J11" s="29">
        <f t="shared" si="0"/>
        <v>43</v>
      </c>
      <c r="K11" s="28">
        <f t="shared" si="0"/>
        <v>4.3999999999999995</v>
      </c>
      <c r="L11" s="28">
        <f t="shared" si="0"/>
        <v>0.14200000000000002</v>
      </c>
      <c r="M11" s="28">
        <f t="shared" si="0"/>
        <v>11.34</v>
      </c>
      <c r="N11" s="28">
        <f t="shared" si="0"/>
        <v>0.029999999999999999</v>
      </c>
    </row>
    <row r="12" ht="15">
      <c r="A12" s="15"/>
      <c r="B12" s="30" t="s">
        <v>28</v>
      </c>
      <c r="C12" s="20"/>
      <c r="D12" s="11"/>
      <c r="E12" s="11"/>
      <c r="F12" s="11"/>
      <c r="G12" s="12"/>
      <c r="H12" s="12"/>
      <c r="I12" s="12"/>
      <c r="J12" s="12"/>
      <c r="K12" s="11"/>
      <c r="L12" s="11"/>
      <c r="M12" s="11"/>
      <c r="N12" s="23"/>
    </row>
    <row r="13" ht="15">
      <c r="A13" s="15" t="s">
        <v>90</v>
      </c>
      <c r="B13" s="39" t="s">
        <v>91</v>
      </c>
      <c r="C13" s="20" t="s">
        <v>92</v>
      </c>
      <c r="D13" s="21">
        <v>6.0999999999999996</v>
      </c>
      <c r="E13" s="21">
        <v>6.2999999999999998</v>
      </c>
      <c r="F13" s="21">
        <v>22.800000000000001</v>
      </c>
      <c r="G13" s="22">
        <v>173</v>
      </c>
      <c r="H13" s="22">
        <v>120</v>
      </c>
      <c r="I13" s="22">
        <v>16</v>
      </c>
      <c r="J13" s="22">
        <v>91</v>
      </c>
      <c r="K13" s="21">
        <v>1</v>
      </c>
      <c r="L13" s="21">
        <v>0.23999999999999999</v>
      </c>
      <c r="M13" s="21">
        <v>10.1</v>
      </c>
      <c r="N13" s="18">
        <v>0.02</v>
      </c>
    </row>
    <row r="14" s="1" customFormat="1">
      <c r="A14" s="15">
        <v>260</v>
      </c>
      <c r="B14" s="34" t="s">
        <v>175</v>
      </c>
      <c r="C14" s="20" t="s">
        <v>30</v>
      </c>
      <c r="D14" s="21">
        <v>8.1999999999999993</v>
      </c>
      <c r="E14" s="21">
        <v>8.5999999999999996</v>
      </c>
      <c r="F14" s="21">
        <v>2.7999999999999998</v>
      </c>
      <c r="G14" s="22">
        <v>121</v>
      </c>
      <c r="H14" s="22">
        <v>16</v>
      </c>
      <c r="I14" s="22">
        <v>15</v>
      </c>
      <c r="J14" s="22">
        <v>23</v>
      </c>
      <c r="K14" s="21">
        <v>0.96999999999999997</v>
      </c>
      <c r="L14" s="21">
        <v>0.02</v>
      </c>
      <c r="M14" s="21">
        <v>0.62</v>
      </c>
      <c r="N14" s="18">
        <v>0.01</v>
      </c>
      <c r="HQ14" s="25"/>
    </row>
    <row r="15" s="32" customFormat="1">
      <c r="A15" s="15">
        <v>302</v>
      </c>
      <c r="B15" s="19" t="s">
        <v>54</v>
      </c>
      <c r="C15" s="20" t="s">
        <v>32</v>
      </c>
      <c r="D15" s="21">
        <v>8.5</v>
      </c>
      <c r="E15" s="21">
        <v>7.2999999999999998</v>
      </c>
      <c r="F15" s="21">
        <v>36.600000000000001</v>
      </c>
      <c r="G15" s="22">
        <v>246</v>
      </c>
      <c r="H15" s="22">
        <v>15</v>
      </c>
      <c r="I15" s="22">
        <v>133</v>
      </c>
      <c r="J15" s="22">
        <v>201</v>
      </c>
      <c r="K15" s="21">
        <v>4.4800000000000004</v>
      </c>
      <c r="L15" s="21">
        <v>0.20999999999999999</v>
      </c>
      <c r="M15" s="21">
        <v>0</v>
      </c>
      <c r="N15" s="18">
        <v>0</v>
      </c>
      <c r="HQ15" s="33"/>
    </row>
    <row r="16" s="32" customFormat="1">
      <c r="A16" s="15">
        <v>306</v>
      </c>
      <c r="B16" s="19" t="s">
        <v>140</v>
      </c>
      <c r="C16" s="20" t="s">
        <v>26</v>
      </c>
      <c r="D16" s="21">
        <v>2.6000000000000001</v>
      </c>
      <c r="E16" s="21">
        <v>1.3</v>
      </c>
      <c r="F16" s="21">
        <v>15</v>
      </c>
      <c r="G16" s="22">
        <v>81</v>
      </c>
      <c r="H16" s="22">
        <v>9</v>
      </c>
      <c r="I16" s="22">
        <v>26</v>
      </c>
      <c r="J16" s="22">
        <v>75</v>
      </c>
      <c r="K16" s="21">
        <v>0.90000000000000002</v>
      </c>
      <c r="L16" s="21">
        <v>0.10000000000000001</v>
      </c>
      <c r="M16" s="21">
        <v>0</v>
      </c>
      <c r="N16" s="18">
        <v>0</v>
      </c>
      <c r="HQ16" s="33"/>
    </row>
    <row r="17" s="32" customFormat="1">
      <c r="A17" s="15">
        <v>342</v>
      </c>
      <c r="B17" s="34" t="s">
        <v>33</v>
      </c>
      <c r="C17" s="20" t="s">
        <v>34</v>
      </c>
      <c r="D17" s="21">
        <v>0.20000000000000001</v>
      </c>
      <c r="E17" s="21">
        <v>0.20000000000000001</v>
      </c>
      <c r="F17" s="21">
        <v>13.9</v>
      </c>
      <c r="G17" s="22">
        <v>58</v>
      </c>
      <c r="H17" s="22">
        <v>7</v>
      </c>
      <c r="I17" s="22">
        <v>4</v>
      </c>
      <c r="J17" s="22">
        <v>4</v>
      </c>
      <c r="K17" s="21">
        <v>0.91000000000000003</v>
      </c>
      <c r="L17" s="21">
        <v>0.01</v>
      </c>
      <c r="M17" s="21">
        <v>4.0899999999999999</v>
      </c>
      <c r="N17" s="18">
        <v>0</v>
      </c>
      <c r="HQ17" s="33"/>
    </row>
    <row r="18" ht="25.5">
      <c r="A18" s="10"/>
      <c r="B18" s="24" t="s">
        <v>35</v>
      </c>
      <c r="C18" s="17" t="s">
        <v>119</v>
      </c>
      <c r="D18" s="11">
        <v>4.2000000000000002</v>
      </c>
      <c r="E18" s="11">
        <v>0.90000000000000002</v>
      </c>
      <c r="F18" s="11">
        <v>27.960000000000001</v>
      </c>
      <c r="G18" s="12">
        <v>137</v>
      </c>
      <c r="H18" s="12">
        <v>30</v>
      </c>
      <c r="I18" s="12">
        <v>0</v>
      </c>
      <c r="J18" s="12">
        <v>0</v>
      </c>
      <c r="K18" s="11">
        <v>1.5800000000000001</v>
      </c>
      <c r="L18" s="11">
        <v>0.186</v>
      </c>
      <c r="M18" s="11">
        <v>0</v>
      </c>
      <c r="N18" s="23">
        <v>0</v>
      </c>
    </row>
    <row r="19" ht="15">
      <c r="A19" s="10"/>
      <c r="B19" s="35" t="s">
        <v>27</v>
      </c>
      <c r="C19" s="27"/>
      <c r="D19" s="28">
        <f>SUM(D13:D18)</f>
        <v>29.799999999999997</v>
      </c>
      <c r="E19" s="28">
        <f t="shared" ref="E19:N19" si="1">SUM(E13:E18)</f>
        <v>24.599999999999998</v>
      </c>
      <c r="F19" s="28">
        <f t="shared" si="1"/>
        <v>119.06</v>
      </c>
      <c r="G19" s="29">
        <f t="shared" si="1"/>
        <v>816</v>
      </c>
      <c r="H19" s="29">
        <f t="shared" si="1"/>
        <v>197</v>
      </c>
      <c r="I19" s="29">
        <f t="shared" si="1"/>
        <v>194</v>
      </c>
      <c r="J19" s="29">
        <f t="shared" si="1"/>
        <v>394</v>
      </c>
      <c r="K19" s="28">
        <f t="shared" si="1"/>
        <v>9.8399999999999999</v>
      </c>
      <c r="L19" s="28">
        <f t="shared" si="1"/>
        <v>0.76600000000000001</v>
      </c>
      <c r="M19" s="28">
        <f t="shared" si="1"/>
        <v>14.809999999999999</v>
      </c>
      <c r="N19" s="28">
        <f t="shared" si="1"/>
        <v>0.029999999999999999</v>
      </c>
    </row>
    <row r="20" ht="15">
      <c r="A20" s="10"/>
      <c r="B20" s="16" t="s">
        <v>36</v>
      </c>
      <c r="C20" s="17"/>
      <c r="D20" s="11"/>
      <c r="E20" s="11"/>
      <c r="F20" s="11"/>
      <c r="G20" s="12"/>
      <c r="H20" s="12"/>
      <c r="I20" s="12"/>
      <c r="J20" s="12"/>
      <c r="K20" s="11"/>
      <c r="L20" s="11"/>
      <c r="M20" s="11"/>
      <c r="N20" s="23"/>
    </row>
    <row r="21" ht="15">
      <c r="A21" s="15">
        <v>386</v>
      </c>
      <c r="B21" s="19" t="s">
        <v>76</v>
      </c>
      <c r="C21" s="20" t="s">
        <v>34</v>
      </c>
      <c r="D21" s="21">
        <v>3</v>
      </c>
      <c r="E21" s="21">
        <v>2.7999999999999998</v>
      </c>
      <c r="F21" s="21">
        <v>9.5</v>
      </c>
      <c r="G21" s="22">
        <v>75</v>
      </c>
      <c r="H21" s="22">
        <v>238</v>
      </c>
      <c r="I21" s="22">
        <v>28</v>
      </c>
      <c r="J21" s="22">
        <v>182</v>
      </c>
      <c r="K21" s="21">
        <v>0.20000000000000001</v>
      </c>
      <c r="L21" s="21">
        <v>0.059999999999999998</v>
      </c>
      <c r="M21" s="21">
        <v>1.2</v>
      </c>
      <c r="N21" s="18">
        <v>0.040000000000000001</v>
      </c>
    </row>
    <row r="22" ht="15">
      <c r="A22" s="10" t="s">
        <v>77</v>
      </c>
      <c r="B22" s="19" t="s">
        <v>78</v>
      </c>
      <c r="C22" s="20" t="s">
        <v>79</v>
      </c>
      <c r="D22" s="21">
        <v>5.2999999999999998</v>
      </c>
      <c r="E22" s="21">
        <v>8</v>
      </c>
      <c r="F22" s="21">
        <v>38.799999999999997</v>
      </c>
      <c r="G22" s="22">
        <v>248</v>
      </c>
      <c r="H22" s="22">
        <v>8</v>
      </c>
      <c r="I22" s="22">
        <v>8</v>
      </c>
      <c r="J22" s="22">
        <v>41</v>
      </c>
      <c r="K22" s="21">
        <v>0.64000000000000001</v>
      </c>
      <c r="L22" s="21">
        <v>0.059999999999999998</v>
      </c>
      <c r="M22" s="21">
        <v>0</v>
      </c>
      <c r="N22" s="18">
        <v>0</v>
      </c>
    </row>
    <row r="23" ht="15">
      <c r="A23" s="10"/>
      <c r="B23" s="35" t="s">
        <v>27</v>
      </c>
      <c r="C23" s="27"/>
      <c r="D23" s="28">
        <f>SUM(D21:D22)</f>
        <v>8.3000000000000007</v>
      </c>
      <c r="E23" s="28">
        <f t="shared" ref="E23:N23" si="2">SUM(E21:E22)</f>
        <v>10.800000000000001</v>
      </c>
      <c r="F23" s="28">
        <f t="shared" si="2"/>
        <v>48.299999999999997</v>
      </c>
      <c r="G23" s="29">
        <f t="shared" si="2"/>
        <v>323</v>
      </c>
      <c r="H23" s="29">
        <f t="shared" si="2"/>
        <v>246</v>
      </c>
      <c r="I23" s="29">
        <f t="shared" si="2"/>
        <v>36</v>
      </c>
      <c r="J23" s="29">
        <f t="shared" si="2"/>
        <v>223</v>
      </c>
      <c r="K23" s="28">
        <f t="shared" si="2"/>
        <v>0.84000000000000008</v>
      </c>
      <c r="L23" s="28">
        <f t="shared" si="2"/>
        <v>0.12</v>
      </c>
      <c r="M23" s="28">
        <f t="shared" si="2"/>
        <v>1.2</v>
      </c>
      <c r="N23" s="28">
        <f t="shared" si="2"/>
        <v>0.040000000000000001</v>
      </c>
    </row>
    <row r="24" ht="15">
      <c r="A24" s="10"/>
      <c r="B24" s="36" t="s">
        <v>40</v>
      </c>
      <c r="C24" s="37"/>
      <c r="D24" s="37">
        <f>D11+D19+D23</f>
        <v>55.799999999999997</v>
      </c>
      <c r="E24" s="37">
        <f t="shared" ref="E24:N24" si="3">E11+E19+E23</f>
        <v>58.5</v>
      </c>
      <c r="F24" s="37">
        <f t="shared" si="3"/>
        <v>267.98000000000002</v>
      </c>
      <c r="G24" s="38">
        <f t="shared" si="3"/>
        <v>1804</v>
      </c>
      <c r="H24" s="38">
        <f t="shared" si="3"/>
        <v>492</v>
      </c>
      <c r="I24" s="38">
        <f t="shared" si="3"/>
        <v>249</v>
      </c>
      <c r="J24" s="38">
        <f t="shared" si="3"/>
        <v>660</v>
      </c>
      <c r="K24" s="37">
        <f t="shared" si="3"/>
        <v>15.079999999999998</v>
      </c>
      <c r="L24" s="37">
        <f t="shared" si="3"/>
        <v>1.028</v>
      </c>
      <c r="M24" s="37">
        <f t="shared" si="3"/>
        <v>27.349999999999998</v>
      </c>
      <c r="N24" s="37">
        <f t="shared" si="3"/>
        <v>0.10000000000000001</v>
      </c>
    </row>
    <row r="25" ht="15">
      <c r="A25" s="10"/>
      <c r="B25" s="14" t="s">
        <v>41</v>
      </c>
      <c r="C25" s="17"/>
      <c r="D25" s="11"/>
      <c r="E25" s="11"/>
      <c r="F25" s="11"/>
      <c r="G25" s="12"/>
      <c r="H25" s="12"/>
      <c r="I25" s="12"/>
      <c r="J25" s="12"/>
      <c r="K25" s="11"/>
      <c r="L25" s="11"/>
      <c r="M25" s="11"/>
      <c r="N25" s="23"/>
    </row>
    <row r="26" ht="15">
      <c r="A26" s="10"/>
      <c r="B26" s="16" t="s">
        <v>19</v>
      </c>
      <c r="C26" s="17"/>
      <c r="D26" s="11"/>
      <c r="E26" s="11"/>
      <c r="F26" s="11"/>
      <c r="G26" s="12"/>
      <c r="H26" s="12"/>
      <c r="I26" s="12"/>
      <c r="J26" s="12"/>
      <c r="K26" s="11"/>
      <c r="L26" s="11"/>
      <c r="M26" s="11"/>
      <c r="N26" s="23"/>
    </row>
    <row r="27" ht="15">
      <c r="A27" s="15">
        <v>14</v>
      </c>
      <c r="B27" s="19" t="s">
        <v>81</v>
      </c>
      <c r="C27" s="20" t="s">
        <v>21</v>
      </c>
      <c r="D27" s="21">
        <v>0.12</v>
      </c>
      <c r="E27" s="21">
        <v>10.9</v>
      </c>
      <c r="F27" s="21">
        <v>0.20000000000000001</v>
      </c>
      <c r="G27" s="22">
        <v>99</v>
      </c>
      <c r="H27" s="22">
        <v>4</v>
      </c>
      <c r="I27" s="22">
        <v>0</v>
      </c>
      <c r="J27" s="22">
        <v>4.5</v>
      </c>
      <c r="K27" s="21">
        <v>0.029999999999999999</v>
      </c>
      <c r="L27" s="21">
        <v>0.02</v>
      </c>
      <c r="M27" s="21">
        <v>0</v>
      </c>
      <c r="N27" s="18">
        <v>0.059999999999999998</v>
      </c>
    </row>
    <row r="28" ht="15">
      <c r="A28" s="15">
        <v>15</v>
      </c>
      <c r="B28" s="19" t="s">
        <v>112</v>
      </c>
      <c r="C28" s="20" t="s">
        <v>68</v>
      </c>
      <c r="D28" s="21">
        <v>4.5999999999999996</v>
      </c>
      <c r="E28" s="21">
        <v>5.7999999999999998</v>
      </c>
      <c r="F28" s="21">
        <v>0</v>
      </c>
      <c r="G28" s="22">
        <v>71</v>
      </c>
      <c r="H28" s="22">
        <v>200</v>
      </c>
      <c r="I28" s="22">
        <v>11</v>
      </c>
      <c r="J28" s="22">
        <v>120</v>
      </c>
      <c r="K28" s="21">
        <v>0.20000000000000001</v>
      </c>
      <c r="L28" s="21">
        <v>0.01</v>
      </c>
      <c r="M28" s="21">
        <v>0.14000000000000001</v>
      </c>
      <c r="N28" s="18">
        <v>0.059999999999999998</v>
      </c>
    </row>
    <row r="29" ht="15">
      <c r="A29" s="15">
        <v>182</v>
      </c>
      <c r="B29" s="34" t="s">
        <v>111</v>
      </c>
      <c r="C29" s="20" t="s">
        <v>66</v>
      </c>
      <c r="D29" s="21">
        <v>5.2999999999999998</v>
      </c>
      <c r="E29" s="21">
        <v>7</v>
      </c>
      <c r="F29" s="21">
        <v>30</v>
      </c>
      <c r="G29" s="22">
        <v>205</v>
      </c>
      <c r="H29" s="22">
        <v>151</v>
      </c>
      <c r="I29" s="22">
        <v>30</v>
      </c>
      <c r="J29" s="22">
        <v>149</v>
      </c>
      <c r="K29" s="21">
        <v>0.40000000000000002</v>
      </c>
      <c r="L29" s="21">
        <v>0.02</v>
      </c>
      <c r="M29" s="21">
        <v>1.6100000000000001</v>
      </c>
      <c r="N29" s="18">
        <v>0.20000000000000001</v>
      </c>
    </row>
    <row r="30" ht="15">
      <c r="A30" s="10"/>
      <c r="B30" s="34" t="s">
        <v>43</v>
      </c>
      <c r="C30" s="20" t="s">
        <v>30</v>
      </c>
      <c r="D30" s="11">
        <v>2.7999999999999998</v>
      </c>
      <c r="E30" s="11">
        <v>3.2000000000000002</v>
      </c>
      <c r="F30" s="11">
        <v>8</v>
      </c>
      <c r="G30" s="12">
        <v>75</v>
      </c>
      <c r="H30" s="12">
        <v>0</v>
      </c>
      <c r="I30" s="12">
        <v>0</v>
      </c>
      <c r="J30" s="12">
        <v>0</v>
      </c>
      <c r="K30" s="11">
        <v>0</v>
      </c>
      <c r="L30" s="11">
        <v>0</v>
      </c>
      <c r="M30" s="11">
        <v>0</v>
      </c>
      <c r="N30" s="23">
        <v>0</v>
      </c>
    </row>
    <row r="31" ht="15">
      <c r="A31" s="15" t="s">
        <v>44</v>
      </c>
      <c r="B31" s="34" t="s">
        <v>45</v>
      </c>
      <c r="C31" s="20" t="s">
        <v>34</v>
      </c>
      <c r="D31" s="21">
        <v>2.7000000000000002</v>
      </c>
      <c r="E31" s="21">
        <v>1.8999999999999999</v>
      </c>
      <c r="F31" s="21">
        <v>22.5</v>
      </c>
      <c r="G31" s="22">
        <v>118</v>
      </c>
      <c r="H31" s="22">
        <v>85</v>
      </c>
      <c r="I31" s="22">
        <v>10</v>
      </c>
      <c r="J31" s="22">
        <v>63</v>
      </c>
      <c r="K31" s="21">
        <v>0.10000000000000001</v>
      </c>
      <c r="L31" s="21">
        <v>0.30000000000000004</v>
      </c>
      <c r="M31" s="21">
        <v>0.90000000000000002</v>
      </c>
      <c r="N31" s="18">
        <v>0.14000000000000001</v>
      </c>
    </row>
    <row r="32" ht="15">
      <c r="A32" s="10"/>
      <c r="B32" s="24" t="s">
        <v>25</v>
      </c>
      <c r="C32" s="17" t="s">
        <v>26</v>
      </c>
      <c r="D32" s="11">
        <v>2</v>
      </c>
      <c r="E32" s="11">
        <v>0.5</v>
      </c>
      <c r="F32" s="11">
        <v>14.300000000000001</v>
      </c>
      <c r="G32" s="12">
        <v>70</v>
      </c>
      <c r="H32" s="12">
        <v>10</v>
      </c>
      <c r="I32" s="12">
        <v>0</v>
      </c>
      <c r="J32" s="12">
        <v>0</v>
      </c>
      <c r="K32" s="11">
        <v>0.5</v>
      </c>
      <c r="L32" s="11">
        <v>0.080000000000000002</v>
      </c>
      <c r="M32" s="11">
        <v>0</v>
      </c>
      <c r="N32" s="23">
        <v>0</v>
      </c>
      <c r="HQ32" s="25"/>
      <c r="HR32" s="25"/>
    </row>
    <row r="33" ht="15">
      <c r="A33" s="15"/>
      <c r="B33" s="26" t="s">
        <v>27</v>
      </c>
      <c r="C33" s="27"/>
      <c r="D33" s="28">
        <f t="shared" ref="D33:N33" si="4">SUM(D27:D32)</f>
        <v>17.52</v>
      </c>
      <c r="E33" s="28">
        <f t="shared" si="4"/>
        <v>29.299999999999997</v>
      </c>
      <c r="F33" s="28">
        <f t="shared" si="4"/>
        <v>75</v>
      </c>
      <c r="G33" s="29">
        <f t="shared" si="4"/>
        <v>638</v>
      </c>
      <c r="H33" s="29">
        <f t="shared" si="4"/>
        <v>450</v>
      </c>
      <c r="I33" s="29">
        <f t="shared" si="4"/>
        <v>51</v>
      </c>
      <c r="J33" s="29">
        <f t="shared" si="4"/>
        <v>336.5</v>
      </c>
      <c r="K33" s="28">
        <f t="shared" si="4"/>
        <v>1.23</v>
      </c>
      <c r="L33" s="28">
        <f t="shared" si="4"/>
        <v>0.43000000000000005</v>
      </c>
      <c r="M33" s="28">
        <f t="shared" si="4"/>
        <v>2.6499999999999999</v>
      </c>
      <c r="N33" s="28">
        <f t="shared" si="4"/>
        <v>0.46000000000000002</v>
      </c>
    </row>
    <row r="34" ht="15">
      <c r="A34" s="10"/>
      <c r="B34" s="16" t="s">
        <v>28</v>
      </c>
      <c r="C34" s="17"/>
      <c r="D34" s="11"/>
      <c r="E34" s="11"/>
      <c r="F34" s="11"/>
      <c r="G34" s="12"/>
      <c r="H34" s="12"/>
      <c r="I34" s="12"/>
      <c r="J34" s="12"/>
      <c r="K34" s="11"/>
      <c r="L34" s="11"/>
      <c r="M34" s="11"/>
      <c r="N34" s="23"/>
    </row>
    <row r="35" s="32" customFormat="1">
      <c r="A35" s="10">
        <v>102</v>
      </c>
      <c r="B35" s="31" t="s">
        <v>144</v>
      </c>
      <c r="C35" s="17" t="s">
        <v>55</v>
      </c>
      <c r="D35" s="11">
        <v>10.1</v>
      </c>
      <c r="E35" s="11">
        <v>4.2999999999999998</v>
      </c>
      <c r="F35" s="11">
        <v>23.100000000000001</v>
      </c>
      <c r="G35" s="12">
        <v>172</v>
      </c>
      <c r="H35" s="12">
        <v>33</v>
      </c>
      <c r="I35" s="12">
        <v>17</v>
      </c>
      <c r="J35" s="12">
        <v>69</v>
      </c>
      <c r="K35" s="11">
        <v>3.2000000000000002</v>
      </c>
      <c r="L35" s="11">
        <v>0.80000000000000004</v>
      </c>
      <c r="M35" s="11">
        <v>13</v>
      </c>
      <c r="N35" s="23">
        <v>0.14999999999999999</v>
      </c>
      <c r="HQ35" s="33"/>
    </row>
    <row r="36" ht="15">
      <c r="A36" s="15">
        <v>295</v>
      </c>
      <c r="B36" s="19" t="s">
        <v>73</v>
      </c>
      <c r="C36" s="20" t="s">
        <v>30</v>
      </c>
      <c r="D36" s="21">
        <v>20.199999999999999</v>
      </c>
      <c r="E36" s="21">
        <v>9</v>
      </c>
      <c r="F36" s="21">
        <v>16.800000000000001</v>
      </c>
      <c r="G36" s="22">
        <v>229</v>
      </c>
      <c r="H36" s="22">
        <v>42</v>
      </c>
      <c r="I36" s="22">
        <v>72</v>
      </c>
      <c r="J36" s="22">
        <v>151</v>
      </c>
      <c r="K36" s="18">
        <v>1.8</v>
      </c>
      <c r="L36" s="18">
        <v>0.20000000000000001</v>
      </c>
      <c r="M36" s="18">
        <v>1.3</v>
      </c>
      <c r="N36" s="18">
        <v>0.059999999999999998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</row>
    <row r="37" ht="15">
      <c r="A37" s="10">
        <v>309</v>
      </c>
      <c r="B37" s="24" t="s">
        <v>31</v>
      </c>
      <c r="C37" s="49" t="s">
        <v>32</v>
      </c>
      <c r="D37" s="11">
        <v>5.4000000000000004</v>
      </c>
      <c r="E37" s="11">
        <v>4.9000000000000004</v>
      </c>
      <c r="F37" s="11">
        <v>27.899999999999999</v>
      </c>
      <c r="G37" s="12">
        <v>178</v>
      </c>
      <c r="H37" s="12">
        <v>6</v>
      </c>
      <c r="I37" s="12">
        <v>8</v>
      </c>
      <c r="J37" s="12">
        <v>35</v>
      </c>
      <c r="K37" s="11">
        <v>0.76000000000000001</v>
      </c>
      <c r="L37" s="11">
        <v>0.050000000000000003</v>
      </c>
      <c r="M37" s="11">
        <v>0</v>
      </c>
      <c r="N37" s="23">
        <v>0.02</v>
      </c>
    </row>
    <row r="38" ht="15">
      <c r="A38" s="15">
        <v>338</v>
      </c>
      <c r="B38" s="19" t="s">
        <v>174</v>
      </c>
      <c r="C38" s="20" t="s">
        <v>128</v>
      </c>
      <c r="D38" s="21">
        <v>0.40000000000000002</v>
      </c>
      <c r="E38" s="11">
        <v>0.40000000000000002</v>
      </c>
      <c r="F38" s="11">
        <v>10.800000000000001</v>
      </c>
      <c r="G38" s="12">
        <v>49</v>
      </c>
      <c r="H38" s="12">
        <v>18</v>
      </c>
      <c r="I38" s="12">
        <v>10</v>
      </c>
      <c r="J38" s="12">
        <v>12</v>
      </c>
      <c r="K38" s="11">
        <v>2.3999999999999999</v>
      </c>
      <c r="L38" s="11">
        <v>0</v>
      </c>
      <c r="M38" s="11">
        <v>11</v>
      </c>
      <c r="N38" s="23">
        <v>0</v>
      </c>
    </row>
    <row r="39" s="32" customFormat="1">
      <c r="A39" s="15">
        <v>348</v>
      </c>
      <c r="B39" s="40" t="s">
        <v>46</v>
      </c>
      <c r="C39" s="20" t="s">
        <v>34</v>
      </c>
      <c r="D39" s="11">
        <v>1</v>
      </c>
      <c r="E39" s="11">
        <v>0</v>
      </c>
      <c r="F39" s="11">
        <v>13.199999999999999</v>
      </c>
      <c r="G39" s="12">
        <v>86</v>
      </c>
      <c r="H39" s="12">
        <v>33</v>
      </c>
      <c r="I39" s="12">
        <v>21</v>
      </c>
      <c r="J39" s="12">
        <v>29</v>
      </c>
      <c r="K39" s="11">
        <v>0.68999999999999995</v>
      </c>
      <c r="L39" s="11">
        <v>0.02</v>
      </c>
      <c r="M39" s="11">
        <v>0.89000000000000001</v>
      </c>
      <c r="N39" s="23">
        <v>0</v>
      </c>
      <c r="HQ39" s="33"/>
    </row>
    <row r="40" ht="25.5">
      <c r="A40" s="10"/>
      <c r="B40" s="24" t="s">
        <v>35</v>
      </c>
      <c r="C40" s="17" t="s">
        <v>172</v>
      </c>
      <c r="D40" s="11">
        <v>3.7999999999999998</v>
      </c>
      <c r="E40" s="11">
        <v>0.80000000000000004</v>
      </c>
      <c r="F40" s="11">
        <v>25.100000000000001</v>
      </c>
      <c r="G40" s="12">
        <v>123</v>
      </c>
      <c r="H40" s="12">
        <v>28</v>
      </c>
      <c r="I40" s="12">
        <v>0</v>
      </c>
      <c r="J40" s="12">
        <v>0</v>
      </c>
      <c r="K40" s="11">
        <v>1.48</v>
      </c>
      <c r="L40" s="11">
        <v>0.17000000000000001</v>
      </c>
      <c r="M40" s="11">
        <v>0</v>
      </c>
      <c r="N40" s="23">
        <v>0</v>
      </c>
    </row>
    <row r="41" ht="15">
      <c r="A41" s="10"/>
      <c r="B41" s="35" t="s">
        <v>27</v>
      </c>
      <c r="C41" s="27"/>
      <c r="D41" s="28">
        <f t="shared" ref="D41:N41" si="5">SUM(D35:D40)</f>
        <v>40.899999999999991</v>
      </c>
      <c r="E41" s="28">
        <f t="shared" si="5"/>
        <v>19.400000000000002</v>
      </c>
      <c r="F41" s="28">
        <f t="shared" si="5"/>
        <v>116.90000000000001</v>
      </c>
      <c r="G41" s="29">
        <f t="shared" si="5"/>
        <v>837</v>
      </c>
      <c r="H41" s="29">
        <f t="shared" si="5"/>
        <v>160</v>
      </c>
      <c r="I41" s="29">
        <f t="shared" si="5"/>
        <v>128</v>
      </c>
      <c r="J41" s="29">
        <f t="shared" si="5"/>
        <v>296</v>
      </c>
      <c r="K41" s="28">
        <f t="shared" si="5"/>
        <v>10.33</v>
      </c>
      <c r="L41" s="28">
        <f t="shared" si="5"/>
        <v>1.24</v>
      </c>
      <c r="M41" s="28">
        <f t="shared" si="5"/>
        <v>26.190000000000001</v>
      </c>
      <c r="N41" s="50">
        <f t="shared" si="5"/>
        <v>0.22999999999999998</v>
      </c>
    </row>
    <row r="42" ht="15">
      <c r="A42" s="10"/>
      <c r="B42" s="16" t="s">
        <v>36</v>
      </c>
      <c r="C42" s="17"/>
      <c r="D42" s="11"/>
      <c r="E42" s="11"/>
      <c r="F42" s="11"/>
      <c r="G42" s="12"/>
      <c r="H42" s="12"/>
      <c r="I42" s="12"/>
      <c r="J42" s="12"/>
      <c r="K42" s="11"/>
      <c r="L42" s="11"/>
      <c r="M42" s="11"/>
      <c r="N42" s="23"/>
    </row>
    <row r="43" ht="15">
      <c r="A43" s="15"/>
      <c r="B43" s="19" t="s">
        <v>116</v>
      </c>
      <c r="C43" s="20" t="s">
        <v>51</v>
      </c>
      <c r="D43" s="11">
        <v>3.5</v>
      </c>
      <c r="E43" s="11">
        <v>10.9</v>
      </c>
      <c r="F43" s="11">
        <v>43.299999999999997</v>
      </c>
      <c r="G43" s="12">
        <v>289</v>
      </c>
      <c r="H43" s="12">
        <v>0</v>
      </c>
      <c r="I43" s="12">
        <v>0</v>
      </c>
      <c r="J43" s="12">
        <v>0</v>
      </c>
      <c r="K43" s="11">
        <v>0</v>
      </c>
      <c r="L43" s="11">
        <v>0</v>
      </c>
      <c r="M43" s="11">
        <v>0</v>
      </c>
      <c r="N43" s="23">
        <v>0</v>
      </c>
    </row>
    <row r="44" ht="15">
      <c r="A44" s="15">
        <v>342</v>
      </c>
      <c r="B44" s="34" t="s">
        <v>117</v>
      </c>
      <c r="C44" s="20" t="s">
        <v>34</v>
      </c>
      <c r="D44" s="21">
        <v>0.20000000000000001</v>
      </c>
      <c r="E44" s="11">
        <v>0.10000000000000001</v>
      </c>
      <c r="F44" s="11">
        <v>14</v>
      </c>
      <c r="G44" s="12">
        <v>58</v>
      </c>
      <c r="H44" s="12">
        <v>8</v>
      </c>
      <c r="I44" s="12">
        <v>5</v>
      </c>
      <c r="J44" s="12">
        <v>6</v>
      </c>
      <c r="K44" s="11">
        <v>1</v>
      </c>
      <c r="L44" s="11">
        <v>0</v>
      </c>
      <c r="M44" s="11">
        <v>2.1000000000000001</v>
      </c>
      <c r="N44" s="23">
        <v>0</v>
      </c>
    </row>
    <row r="45" ht="15">
      <c r="A45" s="10"/>
      <c r="B45" s="35" t="s">
        <v>27</v>
      </c>
      <c r="C45" s="27"/>
      <c r="D45" s="28">
        <f>SUM(D43+D44)</f>
        <v>3.7000000000000002</v>
      </c>
      <c r="E45" s="28">
        <f t="shared" ref="E45:N45" si="6">SUM(E43+E44)</f>
        <v>11</v>
      </c>
      <c r="F45" s="28">
        <f t="shared" si="6"/>
        <v>57.299999999999997</v>
      </c>
      <c r="G45" s="29">
        <f t="shared" si="6"/>
        <v>347</v>
      </c>
      <c r="H45" s="29">
        <f t="shared" si="6"/>
        <v>8</v>
      </c>
      <c r="I45" s="29">
        <f t="shared" si="6"/>
        <v>5</v>
      </c>
      <c r="J45" s="29">
        <f t="shared" si="6"/>
        <v>6</v>
      </c>
      <c r="K45" s="28">
        <f t="shared" si="6"/>
        <v>1</v>
      </c>
      <c r="L45" s="28">
        <f t="shared" si="6"/>
        <v>0</v>
      </c>
      <c r="M45" s="28">
        <f t="shared" si="6"/>
        <v>2.1000000000000001</v>
      </c>
      <c r="N45" s="50">
        <f t="shared" si="6"/>
        <v>0</v>
      </c>
    </row>
    <row r="46" ht="15">
      <c r="A46" s="10"/>
      <c r="B46" s="41" t="s">
        <v>40</v>
      </c>
      <c r="C46" s="37"/>
      <c r="D46" s="37">
        <f t="shared" ref="D46:N46" si="7">D33+D41+D45</f>
        <v>62.11999999999999</v>
      </c>
      <c r="E46" s="37">
        <f t="shared" si="7"/>
        <v>59.700000000000003</v>
      </c>
      <c r="F46" s="37">
        <f t="shared" si="7"/>
        <v>249.19999999999999</v>
      </c>
      <c r="G46" s="38">
        <f t="shared" si="7"/>
        <v>1822</v>
      </c>
      <c r="H46" s="38">
        <f t="shared" si="7"/>
        <v>618</v>
      </c>
      <c r="I46" s="38">
        <f t="shared" si="7"/>
        <v>184</v>
      </c>
      <c r="J46" s="38">
        <f t="shared" si="7"/>
        <v>638.5</v>
      </c>
      <c r="K46" s="37">
        <f t="shared" si="7"/>
        <v>12.56</v>
      </c>
      <c r="L46" s="37">
        <f t="shared" si="7"/>
        <v>1.6699999999999999</v>
      </c>
      <c r="M46" s="37">
        <f t="shared" si="7"/>
        <v>30.940000000000001</v>
      </c>
      <c r="N46" s="64">
        <f t="shared" si="7"/>
        <v>0.68999999999999995</v>
      </c>
    </row>
    <row r="47" ht="15">
      <c r="A47" s="10"/>
      <c r="B47" s="14" t="s">
        <v>53</v>
      </c>
      <c r="C47" s="17"/>
      <c r="D47" s="11"/>
      <c r="E47" s="11"/>
      <c r="F47" s="11"/>
      <c r="G47" s="12"/>
      <c r="H47" s="12"/>
      <c r="I47" s="12"/>
      <c r="J47" s="12"/>
      <c r="K47" s="11"/>
      <c r="L47" s="11"/>
      <c r="M47" s="11"/>
      <c r="N47" s="23"/>
    </row>
    <row r="48" ht="15">
      <c r="A48" s="10"/>
      <c r="B48" s="16" t="s">
        <v>19</v>
      </c>
      <c r="C48" s="17"/>
      <c r="D48" s="11"/>
      <c r="E48" s="11"/>
      <c r="F48" s="11"/>
      <c r="G48" s="12"/>
      <c r="H48" s="12"/>
      <c r="I48" s="12"/>
      <c r="J48" s="12"/>
      <c r="K48" s="11"/>
      <c r="L48" s="11"/>
      <c r="M48" s="11"/>
      <c r="N48" s="23"/>
    </row>
    <row r="49" ht="15">
      <c r="A49" s="15">
        <v>14</v>
      </c>
      <c r="B49" s="19" t="s">
        <v>81</v>
      </c>
      <c r="C49" s="20" t="s">
        <v>21</v>
      </c>
      <c r="D49" s="21">
        <v>0.12</v>
      </c>
      <c r="E49" s="21">
        <v>10.9</v>
      </c>
      <c r="F49" s="21">
        <v>0.20000000000000001</v>
      </c>
      <c r="G49" s="22">
        <v>99</v>
      </c>
      <c r="H49" s="22">
        <v>4</v>
      </c>
      <c r="I49" s="22">
        <v>0</v>
      </c>
      <c r="J49" s="22">
        <v>4.5</v>
      </c>
      <c r="K49" s="21">
        <v>0.029999999999999999</v>
      </c>
      <c r="L49" s="21">
        <v>0.02</v>
      </c>
      <c r="M49" s="21">
        <v>0</v>
      </c>
      <c r="N49" s="18">
        <v>0.059999999999999998</v>
      </c>
    </row>
    <row r="50" ht="15">
      <c r="A50" s="10">
        <v>210</v>
      </c>
      <c r="B50" s="34" t="s">
        <v>176</v>
      </c>
      <c r="C50" s="20" t="s">
        <v>32</v>
      </c>
      <c r="D50" s="11">
        <v>13.9</v>
      </c>
      <c r="E50" s="11">
        <v>14.4</v>
      </c>
      <c r="F50" s="11">
        <v>3.3999999999999999</v>
      </c>
      <c r="G50" s="12">
        <v>199</v>
      </c>
      <c r="H50" s="12">
        <v>124</v>
      </c>
      <c r="I50" s="12">
        <v>20</v>
      </c>
      <c r="J50" s="12">
        <v>245</v>
      </c>
      <c r="K50" s="11">
        <v>2.5899999999999999</v>
      </c>
      <c r="L50" s="11">
        <v>0.059999999999999998</v>
      </c>
      <c r="M50" s="11">
        <v>0.72999999999999998</v>
      </c>
      <c r="N50" s="23">
        <v>0.11</v>
      </c>
    </row>
    <row r="51" ht="15">
      <c r="A51" s="15">
        <v>338</v>
      </c>
      <c r="B51" s="19" t="s">
        <v>174</v>
      </c>
      <c r="C51" s="20" t="s">
        <v>129</v>
      </c>
      <c r="D51" s="21">
        <v>1</v>
      </c>
      <c r="E51" s="11">
        <v>0.20000000000000001</v>
      </c>
      <c r="F51" s="11">
        <v>9</v>
      </c>
      <c r="G51" s="12">
        <v>42</v>
      </c>
      <c r="H51" s="12">
        <v>42</v>
      </c>
      <c r="I51" s="12">
        <v>14</v>
      </c>
      <c r="J51" s="12">
        <v>21</v>
      </c>
      <c r="K51" s="11">
        <v>0.12</v>
      </c>
      <c r="L51" s="11">
        <v>0.070000000000000007</v>
      </c>
      <c r="M51" s="11">
        <v>45.600000000000001</v>
      </c>
      <c r="N51" s="23">
        <v>0</v>
      </c>
    </row>
    <row r="52" ht="15">
      <c r="A52" s="10">
        <v>377</v>
      </c>
      <c r="B52" s="13" t="s">
        <v>23</v>
      </c>
      <c r="C52" s="17" t="s">
        <v>24</v>
      </c>
      <c r="D52" s="11">
        <v>0.30000000000000004</v>
      </c>
      <c r="E52" s="11">
        <v>0.10000000000000001</v>
      </c>
      <c r="F52" s="11">
        <v>10.300000000000001</v>
      </c>
      <c r="G52" s="12">
        <v>43</v>
      </c>
      <c r="H52" s="12">
        <v>8</v>
      </c>
      <c r="I52" s="12">
        <v>5</v>
      </c>
      <c r="J52" s="12">
        <v>10</v>
      </c>
      <c r="K52" s="11">
        <v>0.89000000000000001</v>
      </c>
      <c r="L52" s="11">
        <v>0</v>
      </c>
      <c r="M52" s="11">
        <v>2.8999999999999999</v>
      </c>
      <c r="N52" s="23">
        <v>0</v>
      </c>
    </row>
    <row r="53" ht="15">
      <c r="A53" s="10"/>
      <c r="B53" s="24" t="s">
        <v>25</v>
      </c>
      <c r="C53" s="17" t="s">
        <v>63</v>
      </c>
      <c r="D53" s="11">
        <v>3.6000000000000001</v>
      </c>
      <c r="E53" s="11">
        <v>0.90000000000000002</v>
      </c>
      <c r="F53" s="11">
        <v>25.699999999999999</v>
      </c>
      <c r="G53" s="12">
        <v>126</v>
      </c>
      <c r="H53" s="12">
        <v>18</v>
      </c>
      <c r="I53" s="12">
        <v>0</v>
      </c>
      <c r="J53" s="12">
        <v>0</v>
      </c>
      <c r="K53" s="11">
        <v>0.90000000000000002</v>
      </c>
      <c r="L53" s="11">
        <v>0.20000000000000001</v>
      </c>
      <c r="M53" s="11">
        <v>0</v>
      </c>
      <c r="N53" s="23">
        <v>0</v>
      </c>
      <c r="HQ53" s="25"/>
      <c r="HR53" s="25"/>
    </row>
    <row r="54" ht="15">
      <c r="A54" s="10"/>
      <c r="B54" s="35" t="s">
        <v>27</v>
      </c>
      <c r="C54" s="27"/>
      <c r="D54" s="28">
        <f t="shared" ref="D54:N54" si="8">SUM(D49:D53)</f>
        <v>18.920000000000002</v>
      </c>
      <c r="E54" s="28">
        <f t="shared" si="8"/>
        <v>26.5</v>
      </c>
      <c r="F54" s="28">
        <f t="shared" si="8"/>
        <v>48.599999999999994</v>
      </c>
      <c r="G54" s="29">
        <f t="shared" si="8"/>
        <v>509</v>
      </c>
      <c r="H54" s="29">
        <f t="shared" si="8"/>
        <v>196</v>
      </c>
      <c r="I54" s="29">
        <f t="shared" si="8"/>
        <v>39</v>
      </c>
      <c r="J54" s="29">
        <f t="shared" si="8"/>
        <v>280.5</v>
      </c>
      <c r="K54" s="28">
        <f t="shared" si="8"/>
        <v>4.5300000000000002</v>
      </c>
      <c r="L54" s="28">
        <f t="shared" si="8"/>
        <v>0.35000000000000003</v>
      </c>
      <c r="M54" s="28">
        <f t="shared" si="8"/>
        <v>49.229999999999997</v>
      </c>
      <c r="N54" s="28">
        <f t="shared" si="8"/>
        <v>0.16999999999999998</v>
      </c>
    </row>
    <row r="55" ht="15">
      <c r="A55" s="10"/>
      <c r="B55" s="16" t="s">
        <v>28</v>
      </c>
      <c r="C55" s="17"/>
      <c r="D55" s="11"/>
      <c r="E55" s="11"/>
      <c r="F55" s="11"/>
      <c r="G55" s="12"/>
      <c r="H55" s="12"/>
      <c r="I55" s="12"/>
      <c r="J55" s="12"/>
      <c r="K55" s="11"/>
      <c r="L55" s="11"/>
      <c r="M55" s="11"/>
      <c r="N55" s="23"/>
    </row>
    <row r="56" ht="15">
      <c r="A56" s="10" t="s">
        <v>99</v>
      </c>
      <c r="B56" s="19" t="s">
        <v>100</v>
      </c>
      <c r="C56" s="20" t="s">
        <v>167</v>
      </c>
      <c r="D56" s="11">
        <v>9.5</v>
      </c>
      <c r="E56" s="11">
        <v>0.80000000000000004</v>
      </c>
      <c r="F56" s="11">
        <v>13.699999999999999</v>
      </c>
      <c r="G56" s="12">
        <v>100</v>
      </c>
      <c r="H56" s="12">
        <v>12</v>
      </c>
      <c r="I56" s="12">
        <v>23</v>
      </c>
      <c r="J56" s="12">
        <v>37</v>
      </c>
      <c r="K56" s="11">
        <v>0.79000000000000004</v>
      </c>
      <c r="L56" s="11">
        <v>0.11</v>
      </c>
      <c r="M56" s="11">
        <v>0.66000000000000003</v>
      </c>
      <c r="N56" s="23">
        <v>0.02</v>
      </c>
    </row>
    <row r="57" s="32" customFormat="1">
      <c r="A57" s="10">
        <v>259</v>
      </c>
      <c r="B57" s="19" t="s">
        <v>177</v>
      </c>
      <c r="C57" s="20" t="s">
        <v>34</v>
      </c>
      <c r="D57" s="11">
        <v>10.1</v>
      </c>
      <c r="E57" s="11">
        <v>12</v>
      </c>
      <c r="F57" s="11">
        <v>19.300000000000001</v>
      </c>
      <c r="G57" s="12">
        <v>226</v>
      </c>
      <c r="H57" s="12">
        <v>16</v>
      </c>
      <c r="I57" s="12">
        <v>40</v>
      </c>
      <c r="J57" s="12">
        <v>165</v>
      </c>
      <c r="K57" s="11">
        <v>1.99</v>
      </c>
      <c r="L57" s="11">
        <v>0.17000000000000001</v>
      </c>
      <c r="M57" s="11">
        <v>8.1600000000000001</v>
      </c>
      <c r="N57" s="23">
        <v>0</v>
      </c>
      <c r="HQ57" s="33"/>
    </row>
    <row r="58" s="32" customFormat="1">
      <c r="A58" s="15" t="s">
        <v>96</v>
      </c>
      <c r="B58" s="19" t="s">
        <v>97</v>
      </c>
      <c r="C58" s="20" t="s">
        <v>168</v>
      </c>
      <c r="D58" s="11">
        <v>1</v>
      </c>
      <c r="E58" s="11">
        <v>3.2999999999999998</v>
      </c>
      <c r="F58" s="11">
        <v>7.2999999999999998</v>
      </c>
      <c r="G58" s="12">
        <v>63</v>
      </c>
      <c r="H58" s="12">
        <v>27</v>
      </c>
      <c r="I58" s="12">
        <v>9</v>
      </c>
      <c r="J58" s="12">
        <v>18</v>
      </c>
      <c r="K58" s="11">
        <v>0.40000000000000002</v>
      </c>
      <c r="L58" s="11">
        <v>0.01</v>
      </c>
      <c r="M58" s="11">
        <v>17</v>
      </c>
      <c r="N58" s="23">
        <v>0</v>
      </c>
      <c r="HQ58" s="33"/>
    </row>
    <row r="59" ht="15">
      <c r="A59" s="10">
        <v>388</v>
      </c>
      <c r="B59" s="39" t="s">
        <v>113</v>
      </c>
      <c r="C59" s="17" t="s">
        <v>34</v>
      </c>
      <c r="D59" s="11">
        <v>0.69999999999999996</v>
      </c>
      <c r="E59" s="11">
        <v>0.29999999999999999</v>
      </c>
      <c r="F59" s="11">
        <v>24.600000000000001</v>
      </c>
      <c r="G59" s="12">
        <v>104</v>
      </c>
      <c r="H59" s="12">
        <v>10</v>
      </c>
      <c r="I59" s="12">
        <v>3</v>
      </c>
      <c r="J59" s="12">
        <v>3</v>
      </c>
      <c r="K59" s="11">
        <v>0.65000000000000002</v>
      </c>
      <c r="L59" s="11">
        <v>0.01</v>
      </c>
      <c r="M59" s="11">
        <v>20</v>
      </c>
      <c r="N59" s="23">
        <v>0</v>
      </c>
    </row>
    <row r="60" ht="25.5">
      <c r="A60" s="10"/>
      <c r="B60" s="24" t="s">
        <v>35</v>
      </c>
      <c r="C60" s="17" t="s">
        <v>130</v>
      </c>
      <c r="D60" s="11">
        <v>3.7999999999999998</v>
      </c>
      <c r="E60" s="11">
        <v>0.80000000000000004</v>
      </c>
      <c r="F60" s="11">
        <v>25.100000000000001</v>
      </c>
      <c r="G60" s="12">
        <v>123</v>
      </c>
      <c r="H60" s="12">
        <v>28</v>
      </c>
      <c r="I60" s="12">
        <v>0</v>
      </c>
      <c r="J60" s="12">
        <v>0</v>
      </c>
      <c r="K60" s="11">
        <v>1.48</v>
      </c>
      <c r="L60" s="11">
        <v>0.17000000000000001</v>
      </c>
      <c r="M60" s="11">
        <v>0</v>
      </c>
      <c r="N60" s="23">
        <v>0</v>
      </c>
    </row>
    <row r="61" ht="15">
      <c r="A61" s="10"/>
      <c r="B61" s="35" t="s">
        <v>27</v>
      </c>
      <c r="C61" s="27"/>
      <c r="D61" s="28">
        <f>SUM(D56:D60)</f>
        <v>25.100000000000001</v>
      </c>
      <c r="E61" s="28">
        <f t="shared" ref="E61:N61" si="9">SUM(E56:E60)</f>
        <v>17.200000000000003</v>
      </c>
      <c r="F61" s="28">
        <f t="shared" si="9"/>
        <v>90</v>
      </c>
      <c r="G61" s="29">
        <f t="shared" si="9"/>
        <v>616</v>
      </c>
      <c r="H61" s="29">
        <f t="shared" si="9"/>
        <v>93</v>
      </c>
      <c r="I61" s="29">
        <f t="shared" si="9"/>
        <v>75</v>
      </c>
      <c r="J61" s="29">
        <f t="shared" si="9"/>
        <v>223</v>
      </c>
      <c r="K61" s="28">
        <f t="shared" si="9"/>
        <v>5.3100000000000005</v>
      </c>
      <c r="L61" s="28">
        <f t="shared" si="9"/>
        <v>0.47000000000000008</v>
      </c>
      <c r="M61" s="28">
        <f t="shared" si="9"/>
        <v>45.82</v>
      </c>
      <c r="N61" s="28">
        <f t="shared" si="9"/>
        <v>0.02</v>
      </c>
    </row>
    <row r="62" s="43" customFormat="1">
      <c r="A62" s="10"/>
      <c r="B62" s="16" t="s">
        <v>36</v>
      </c>
      <c r="C62" s="17"/>
      <c r="D62" s="11"/>
      <c r="E62" s="11"/>
      <c r="F62" s="11"/>
      <c r="G62" s="12"/>
      <c r="H62" s="12"/>
      <c r="I62" s="12"/>
      <c r="J62" s="12"/>
      <c r="K62" s="11"/>
      <c r="L62" s="11"/>
      <c r="M62" s="11"/>
      <c r="N62" s="23"/>
    </row>
    <row r="63" s="43" customFormat="1">
      <c r="A63" s="15">
        <v>386</v>
      </c>
      <c r="B63" s="19" t="s">
        <v>48</v>
      </c>
      <c r="C63" s="20" t="s">
        <v>34</v>
      </c>
      <c r="D63" s="21">
        <v>5.5999999999999996</v>
      </c>
      <c r="E63" s="21">
        <v>5</v>
      </c>
      <c r="F63" s="21">
        <v>22</v>
      </c>
      <c r="G63" s="22">
        <v>156</v>
      </c>
      <c r="H63" s="22">
        <v>242</v>
      </c>
      <c r="I63" s="22">
        <v>30</v>
      </c>
      <c r="J63" s="22">
        <v>188</v>
      </c>
      <c r="K63" s="21">
        <v>0.20000000000000001</v>
      </c>
      <c r="L63" s="21">
        <v>0.059999999999999998</v>
      </c>
      <c r="M63" s="21">
        <v>1.8</v>
      </c>
      <c r="N63" s="18">
        <v>0.040000000000000001</v>
      </c>
    </row>
    <row r="64" s="43" customFormat="1">
      <c r="A64" s="10" t="s">
        <v>49</v>
      </c>
      <c r="B64" s="24" t="s">
        <v>50</v>
      </c>
      <c r="C64" s="17" t="s">
        <v>51</v>
      </c>
      <c r="D64" s="11">
        <v>8.1999999999999993</v>
      </c>
      <c r="E64" s="11">
        <v>7.2000000000000002</v>
      </c>
      <c r="F64" s="11">
        <v>24</v>
      </c>
      <c r="G64" s="12">
        <v>194</v>
      </c>
      <c r="H64" s="12">
        <v>59</v>
      </c>
      <c r="I64" s="12">
        <v>12.9</v>
      </c>
      <c r="J64" s="12">
        <v>86</v>
      </c>
      <c r="K64" s="11">
        <v>0.54000000000000004</v>
      </c>
      <c r="L64" s="11">
        <v>0.059999999999999998</v>
      </c>
      <c r="M64" s="11">
        <v>0.02</v>
      </c>
      <c r="N64" s="23">
        <v>0.014</v>
      </c>
    </row>
    <row r="65" ht="15">
      <c r="A65" s="10"/>
      <c r="B65" s="35" t="s">
        <v>27</v>
      </c>
      <c r="C65" s="27"/>
      <c r="D65" s="28">
        <f>SUM(D63+D64)</f>
        <v>13.799999999999999</v>
      </c>
      <c r="E65" s="28">
        <f t="shared" ref="E65:N65" si="10">SUM(E63+E64)</f>
        <v>12.199999999999999</v>
      </c>
      <c r="F65" s="28">
        <f t="shared" si="10"/>
        <v>46</v>
      </c>
      <c r="G65" s="29">
        <f t="shared" si="10"/>
        <v>350</v>
      </c>
      <c r="H65" s="29">
        <f t="shared" si="10"/>
        <v>301</v>
      </c>
      <c r="I65" s="29">
        <f t="shared" si="10"/>
        <v>42.899999999999999</v>
      </c>
      <c r="J65" s="29">
        <f t="shared" si="10"/>
        <v>274</v>
      </c>
      <c r="K65" s="28">
        <f t="shared" si="10"/>
        <v>0.73999999999999999</v>
      </c>
      <c r="L65" s="28">
        <f t="shared" si="10"/>
        <v>0.12</v>
      </c>
      <c r="M65" s="28">
        <f t="shared" si="10"/>
        <v>1.8200000000000001</v>
      </c>
      <c r="N65" s="50">
        <f t="shared" si="10"/>
        <v>0.053999999999999999</v>
      </c>
    </row>
    <row r="66" ht="15">
      <c r="A66" s="10"/>
      <c r="B66" s="41" t="s">
        <v>40</v>
      </c>
      <c r="C66" s="37"/>
      <c r="D66" s="37">
        <f t="shared" ref="D66:N66" si="11">D54+D61+D65</f>
        <v>57.82</v>
      </c>
      <c r="E66" s="37">
        <f t="shared" si="11"/>
        <v>55.900000000000006</v>
      </c>
      <c r="F66" s="37">
        <f t="shared" si="11"/>
        <v>184.59999999999999</v>
      </c>
      <c r="G66" s="38">
        <f t="shared" si="11"/>
        <v>1475</v>
      </c>
      <c r="H66" s="38">
        <f t="shared" si="11"/>
        <v>590</v>
      </c>
      <c r="I66" s="38">
        <f t="shared" si="11"/>
        <v>156.90000000000001</v>
      </c>
      <c r="J66" s="38">
        <f t="shared" si="11"/>
        <v>777.5</v>
      </c>
      <c r="K66" s="37">
        <f t="shared" si="11"/>
        <v>10.58</v>
      </c>
      <c r="L66" s="37">
        <f t="shared" si="11"/>
        <v>0.94000000000000006</v>
      </c>
      <c r="M66" s="37">
        <f t="shared" si="11"/>
        <v>96.86999999999999</v>
      </c>
      <c r="N66" s="64">
        <f t="shared" si="11"/>
        <v>0.24399999999999997</v>
      </c>
    </row>
    <row r="67" ht="15">
      <c r="A67" s="10"/>
      <c r="B67" s="14" t="s">
        <v>60</v>
      </c>
      <c r="C67" s="17"/>
      <c r="D67" s="11"/>
      <c r="E67" s="11"/>
      <c r="F67" s="11"/>
      <c r="G67" s="12"/>
      <c r="H67" s="12"/>
      <c r="I67" s="12"/>
      <c r="J67" s="12"/>
      <c r="K67" s="11"/>
      <c r="L67" s="11"/>
      <c r="M67" s="11"/>
      <c r="N67" s="23"/>
    </row>
    <row r="68" ht="15">
      <c r="A68" s="10"/>
      <c r="B68" s="16" t="s">
        <v>19</v>
      </c>
      <c r="C68" s="17"/>
      <c r="D68" s="11"/>
      <c r="E68" s="11"/>
      <c r="F68" s="11"/>
      <c r="G68" s="12"/>
      <c r="H68" s="12"/>
      <c r="I68" s="12"/>
      <c r="J68" s="12"/>
      <c r="K68" s="11"/>
      <c r="L68" s="11"/>
      <c r="M68" s="11"/>
      <c r="N68" s="23"/>
      <c r="HQ68" s="25"/>
      <c r="HR68" s="25"/>
    </row>
    <row r="69" ht="15">
      <c r="A69" s="15" t="s">
        <v>61</v>
      </c>
      <c r="B69" s="19" t="s">
        <v>62</v>
      </c>
      <c r="C69" s="20" t="s">
        <v>63</v>
      </c>
      <c r="D69" s="21">
        <v>7.2000000000000002</v>
      </c>
      <c r="E69" s="21">
        <v>11</v>
      </c>
      <c r="F69" s="21">
        <v>11.5</v>
      </c>
      <c r="G69" s="22">
        <v>173</v>
      </c>
      <c r="H69" s="22">
        <v>249</v>
      </c>
      <c r="I69" s="22">
        <v>13</v>
      </c>
      <c r="J69" s="22">
        <v>145</v>
      </c>
      <c r="K69" s="21">
        <v>0.40000000000000002</v>
      </c>
      <c r="L69" s="21">
        <v>0.14999999999999999</v>
      </c>
      <c r="M69" s="21">
        <v>0</v>
      </c>
      <c r="N69" s="18">
        <v>0</v>
      </c>
      <c r="HQ69" s="25"/>
      <c r="HR69" s="25"/>
    </row>
    <row r="70" ht="15">
      <c r="A70" s="10" t="s">
        <v>64</v>
      </c>
      <c r="B70" s="19" t="s">
        <v>65</v>
      </c>
      <c r="C70" s="17" t="s">
        <v>66</v>
      </c>
      <c r="D70" s="11">
        <v>6.2000000000000002</v>
      </c>
      <c r="E70" s="11">
        <v>8.5</v>
      </c>
      <c r="F70" s="11">
        <v>31.600000000000001</v>
      </c>
      <c r="G70" s="12">
        <v>228</v>
      </c>
      <c r="H70" s="12">
        <v>170</v>
      </c>
      <c r="I70" s="12">
        <v>36</v>
      </c>
      <c r="J70" s="12">
        <v>170</v>
      </c>
      <c r="K70" s="11">
        <v>0.59999999999999998</v>
      </c>
      <c r="L70" s="11">
        <v>0.10000000000000001</v>
      </c>
      <c r="M70" s="11">
        <v>1.8</v>
      </c>
      <c r="N70" s="23">
        <v>0.10000000000000001</v>
      </c>
      <c r="HQ70" s="25"/>
      <c r="HR70" s="25"/>
    </row>
    <row r="71" ht="15">
      <c r="A71" s="10"/>
      <c r="B71" s="34" t="s">
        <v>43</v>
      </c>
      <c r="C71" s="20" t="s">
        <v>30</v>
      </c>
      <c r="D71" s="11">
        <v>2.7999999999999998</v>
      </c>
      <c r="E71" s="11">
        <v>3.2000000000000002</v>
      </c>
      <c r="F71" s="11">
        <v>8</v>
      </c>
      <c r="G71" s="12">
        <v>75</v>
      </c>
      <c r="H71" s="12">
        <v>0</v>
      </c>
      <c r="I71" s="12">
        <v>0</v>
      </c>
      <c r="J71" s="12">
        <v>0</v>
      </c>
      <c r="K71" s="11">
        <v>0</v>
      </c>
      <c r="L71" s="11">
        <v>0</v>
      </c>
      <c r="M71" s="11">
        <v>0</v>
      </c>
      <c r="N71" s="23">
        <v>0</v>
      </c>
      <c r="HQ71" s="25"/>
      <c r="HR71" s="25"/>
    </row>
    <row r="72" ht="15">
      <c r="A72" s="10">
        <v>382</v>
      </c>
      <c r="B72" s="24" t="s">
        <v>67</v>
      </c>
      <c r="C72" s="17" t="s">
        <v>34</v>
      </c>
      <c r="D72" s="11">
        <v>3.6000000000000001</v>
      </c>
      <c r="E72" s="11">
        <v>3</v>
      </c>
      <c r="F72" s="11">
        <v>20.800000000000001</v>
      </c>
      <c r="G72" s="12">
        <v>124</v>
      </c>
      <c r="H72" s="12">
        <v>124</v>
      </c>
      <c r="I72" s="12">
        <v>27</v>
      </c>
      <c r="J72" s="12">
        <v>109</v>
      </c>
      <c r="K72" s="11">
        <v>0.80000000000000004</v>
      </c>
      <c r="L72" s="11">
        <v>0.040000000000000001</v>
      </c>
      <c r="M72" s="11">
        <v>1.3</v>
      </c>
      <c r="N72" s="23">
        <v>0.02</v>
      </c>
    </row>
    <row r="73" ht="15">
      <c r="A73" s="10"/>
      <c r="B73" s="24" t="s">
        <v>25</v>
      </c>
      <c r="C73" s="17" t="s">
        <v>68</v>
      </c>
      <c r="D73" s="11">
        <v>1.6000000000000001</v>
      </c>
      <c r="E73" s="11">
        <v>0.40000000000000002</v>
      </c>
      <c r="F73" s="11">
        <v>11.44</v>
      </c>
      <c r="G73" s="12">
        <v>56</v>
      </c>
      <c r="H73" s="12">
        <v>8</v>
      </c>
      <c r="I73" s="12">
        <v>0</v>
      </c>
      <c r="J73" s="12">
        <v>0</v>
      </c>
      <c r="K73" s="11">
        <v>0.40000000000000002</v>
      </c>
      <c r="L73" s="11">
        <v>0.064000000000000001</v>
      </c>
      <c r="M73" s="11">
        <v>0</v>
      </c>
      <c r="N73" s="23">
        <v>0</v>
      </c>
    </row>
    <row r="74" s="32" customFormat="1">
      <c r="A74" s="10"/>
      <c r="B74" s="35" t="s">
        <v>27</v>
      </c>
      <c r="C74" s="27"/>
      <c r="D74" s="28">
        <f t="shared" ref="D74:N74" si="12">SUM(D69:D73)</f>
        <v>21.400000000000002</v>
      </c>
      <c r="E74" s="28">
        <f t="shared" si="12"/>
        <v>26.099999999999998</v>
      </c>
      <c r="F74" s="28">
        <f t="shared" si="12"/>
        <v>83.340000000000003</v>
      </c>
      <c r="G74" s="29">
        <f t="shared" si="12"/>
        <v>656</v>
      </c>
      <c r="H74" s="29">
        <f t="shared" si="12"/>
        <v>551</v>
      </c>
      <c r="I74" s="29">
        <f t="shared" si="12"/>
        <v>76</v>
      </c>
      <c r="J74" s="29">
        <f t="shared" si="12"/>
        <v>424</v>
      </c>
      <c r="K74" s="28">
        <f t="shared" si="12"/>
        <v>2.2000000000000002</v>
      </c>
      <c r="L74" s="28">
        <f t="shared" si="12"/>
        <v>0.35399999999999998</v>
      </c>
      <c r="M74" s="28">
        <f t="shared" si="12"/>
        <v>3.1000000000000001</v>
      </c>
      <c r="N74" s="50">
        <f t="shared" si="12"/>
        <v>0.12000000000000001</v>
      </c>
      <c r="HQ74" s="33"/>
    </row>
    <row r="75" s="32" customFormat="1">
      <c r="A75" s="10"/>
      <c r="B75" s="16" t="s">
        <v>28</v>
      </c>
      <c r="C75" s="17"/>
      <c r="D75" s="11"/>
      <c r="E75" s="11"/>
      <c r="F75" s="11"/>
      <c r="G75" s="12"/>
      <c r="H75" s="12"/>
      <c r="I75" s="12"/>
      <c r="J75" s="12"/>
      <c r="K75" s="11"/>
      <c r="L75" s="11"/>
      <c r="M75" s="11"/>
      <c r="N75" s="23"/>
      <c r="HQ75" s="33"/>
    </row>
    <row r="76" ht="25.5">
      <c r="A76" s="15">
        <v>112</v>
      </c>
      <c r="B76" s="39" t="s">
        <v>69</v>
      </c>
      <c r="C76" s="20" t="s">
        <v>55</v>
      </c>
      <c r="D76" s="21">
        <v>4.7999999999999998</v>
      </c>
      <c r="E76" s="21">
        <v>4</v>
      </c>
      <c r="F76" s="21">
        <v>14</v>
      </c>
      <c r="G76" s="22">
        <v>111</v>
      </c>
      <c r="H76" s="22">
        <v>9</v>
      </c>
      <c r="I76" s="22">
        <v>18</v>
      </c>
      <c r="J76" s="22">
        <v>73</v>
      </c>
      <c r="K76" s="21">
        <v>1</v>
      </c>
      <c r="L76" s="21">
        <v>0.10000000000000001</v>
      </c>
      <c r="M76" s="21">
        <v>5.2000000000000002</v>
      </c>
      <c r="N76" s="18">
        <v>0</v>
      </c>
    </row>
    <row r="77" s="32" customFormat="1">
      <c r="A77" s="57">
        <v>234</v>
      </c>
      <c r="B77" s="77" t="s">
        <v>145</v>
      </c>
      <c r="C77" s="78" t="s">
        <v>30</v>
      </c>
      <c r="D77" s="79">
        <v>13</v>
      </c>
      <c r="E77" s="79">
        <v>10.5</v>
      </c>
      <c r="F77" s="79">
        <v>15.5</v>
      </c>
      <c r="G77" s="80">
        <v>208</v>
      </c>
      <c r="H77" s="80">
        <v>62</v>
      </c>
      <c r="I77" s="80">
        <v>43</v>
      </c>
      <c r="J77" s="80">
        <v>176</v>
      </c>
      <c r="K77" s="79">
        <v>1.3</v>
      </c>
      <c r="L77" s="79">
        <v>0.20000000000000001</v>
      </c>
      <c r="M77" s="79">
        <v>0.40000000000000002</v>
      </c>
      <c r="N77" s="81">
        <v>4.4000000000000004</v>
      </c>
      <c r="HQ77" s="33"/>
    </row>
    <row r="78" s="32" customFormat="1">
      <c r="A78" s="10">
        <v>312</v>
      </c>
      <c r="B78" s="31" t="s">
        <v>70</v>
      </c>
      <c r="C78" s="20" t="s">
        <v>32</v>
      </c>
      <c r="D78" s="21">
        <v>3.1000000000000001</v>
      </c>
      <c r="E78" s="11">
        <v>5.2000000000000002</v>
      </c>
      <c r="F78" s="11">
        <v>12.1</v>
      </c>
      <c r="G78" s="12">
        <v>108</v>
      </c>
      <c r="H78" s="12">
        <v>38</v>
      </c>
      <c r="I78" s="12">
        <v>28</v>
      </c>
      <c r="J78" s="12">
        <v>82</v>
      </c>
      <c r="K78" s="11">
        <v>1</v>
      </c>
      <c r="L78" s="11">
        <v>0.10000000000000001</v>
      </c>
      <c r="M78" s="11">
        <v>5.0999999999999996</v>
      </c>
      <c r="N78" s="23">
        <v>0.10000000000000001</v>
      </c>
      <c r="HQ78" s="33"/>
    </row>
    <row r="79" s="32" customFormat="1">
      <c r="A79" s="15">
        <v>338</v>
      </c>
      <c r="B79" s="19" t="s">
        <v>174</v>
      </c>
      <c r="C79" s="20" t="s">
        <v>128</v>
      </c>
      <c r="D79" s="21">
        <v>0.40000000000000002</v>
      </c>
      <c r="E79" s="11">
        <v>0.40000000000000002</v>
      </c>
      <c r="F79" s="11">
        <v>10.800000000000001</v>
      </c>
      <c r="G79" s="12">
        <v>49</v>
      </c>
      <c r="H79" s="12">
        <v>18</v>
      </c>
      <c r="I79" s="12">
        <v>10</v>
      </c>
      <c r="J79" s="12">
        <v>12</v>
      </c>
      <c r="K79" s="11">
        <v>2.3999999999999999</v>
      </c>
      <c r="L79" s="11">
        <v>0</v>
      </c>
      <c r="M79" s="11">
        <v>11</v>
      </c>
      <c r="N79" s="23">
        <v>0</v>
      </c>
      <c r="HQ79" s="33"/>
    </row>
    <row r="80" s="63" customFormat="1">
      <c r="A80" s="15">
        <v>376</v>
      </c>
      <c r="B80" s="19" t="s">
        <v>71</v>
      </c>
      <c r="C80" s="20" t="s">
        <v>34</v>
      </c>
      <c r="D80" s="11">
        <v>0.20000000000000001</v>
      </c>
      <c r="E80" s="11">
        <v>0.10000000000000001</v>
      </c>
      <c r="F80" s="11">
        <v>10.1</v>
      </c>
      <c r="G80" s="12">
        <v>41</v>
      </c>
      <c r="H80" s="12">
        <v>5</v>
      </c>
      <c r="I80" s="12">
        <v>4</v>
      </c>
      <c r="J80" s="12">
        <v>8</v>
      </c>
      <c r="K80" s="11">
        <v>0.90000000000000002</v>
      </c>
      <c r="L80" s="11">
        <v>0</v>
      </c>
      <c r="M80" s="11">
        <v>0.10000000000000001</v>
      </c>
      <c r="N80" s="23">
        <v>0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</row>
    <row r="81" ht="25.5">
      <c r="A81" s="10"/>
      <c r="B81" s="24" t="s">
        <v>35</v>
      </c>
      <c r="C81" s="17" t="s">
        <v>173</v>
      </c>
      <c r="D81" s="11">
        <v>5.7999999999999998</v>
      </c>
      <c r="E81" s="11">
        <v>1.3</v>
      </c>
      <c r="F81" s="11">
        <v>39.400000000000006</v>
      </c>
      <c r="G81" s="12">
        <v>193</v>
      </c>
      <c r="H81" s="12">
        <v>38</v>
      </c>
      <c r="I81" s="12">
        <v>0</v>
      </c>
      <c r="J81" s="12">
        <v>0</v>
      </c>
      <c r="K81" s="11">
        <v>1.98</v>
      </c>
      <c r="L81" s="11">
        <v>0.25</v>
      </c>
      <c r="M81" s="11">
        <v>0</v>
      </c>
      <c r="N81" s="23">
        <v>0</v>
      </c>
    </row>
    <row r="82" ht="15">
      <c r="A82" s="15"/>
      <c r="B82" s="26" t="s">
        <v>27</v>
      </c>
      <c r="C82" s="27"/>
      <c r="D82" s="44">
        <f t="shared" ref="D82:N82" si="13">SUM(D76:D81)</f>
        <v>27.300000000000001</v>
      </c>
      <c r="E82" s="44">
        <f t="shared" si="13"/>
        <v>21.5</v>
      </c>
      <c r="F82" s="44">
        <f t="shared" si="13"/>
        <v>101.90000000000001</v>
      </c>
      <c r="G82" s="66">
        <f t="shared" si="13"/>
        <v>710</v>
      </c>
      <c r="H82" s="66">
        <f t="shared" si="13"/>
        <v>170</v>
      </c>
      <c r="I82" s="66">
        <f t="shared" si="13"/>
        <v>103</v>
      </c>
      <c r="J82" s="66">
        <f t="shared" si="13"/>
        <v>351</v>
      </c>
      <c r="K82" s="44">
        <f t="shared" si="13"/>
        <v>8.5800000000000001</v>
      </c>
      <c r="L82" s="44">
        <f t="shared" si="13"/>
        <v>0.65000000000000002</v>
      </c>
      <c r="M82" s="44">
        <f t="shared" si="13"/>
        <v>21.800000000000001</v>
      </c>
      <c r="N82" s="44">
        <f t="shared" si="13"/>
        <v>4.5</v>
      </c>
    </row>
    <row r="83" ht="15">
      <c r="A83" s="10"/>
      <c r="B83" s="16" t="s">
        <v>36</v>
      </c>
      <c r="C83" s="17"/>
      <c r="D83" s="11"/>
      <c r="E83" s="11"/>
      <c r="F83" s="11"/>
      <c r="G83" s="12"/>
      <c r="H83" s="12"/>
      <c r="I83" s="12"/>
      <c r="J83" s="12"/>
      <c r="K83" s="11"/>
      <c r="L83" s="11"/>
      <c r="M83" s="11"/>
      <c r="N83" s="23"/>
    </row>
    <row r="84" ht="15">
      <c r="A84" s="56">
        <v>389</v>
      </c>
      <c r="B84" s="58" t="s">
        <v>87</v>
      </c>
      <c r="C84" s="59" t="s">
        <v>34</v>
      </c>
      <c r="D84" s="60">
        <v>0</v>
      </c>
      <c r="E84" s="60">
        <v>0</v>
      </c>
      <c r="F84" s="60">
        <v>22.399999999999999</v>
      </c>
      <c r="G84" s="61">
        <v>90</v>
      </c>
      <c r="H84" s="61">
        <v>0</v>
      </c>
      <c r="I84" s="61">
        <v>0</v>
      </c>
      <c r="J84" s="61">
        <v>0</v>
      </c>
      <c r="K84" s="60">
        <v>0</v>
      </c>
      <c r="L84" s="60">
        <v>0</v>
      </c>
      <c r="M84" s="60">
        <v>0</v>
      </c>
      <c r="N84" s="65">
        <v>0</v>
      </c>
    </row>
    <row r="85" ht="15">
      <c r="A85" s="15"/>
      <c r="B85" s="34" t="s">
        <v>101</v>
      </c>
      <c r="C85" s="20" t="s">
        <v>39</v>
      </c>
      <c r="D85" s="21">
        <v>2.5</v>
      </c>
      <c r="E85" s="21">
        <v>11</v>
      </c>
      <c r="F85" s="21">
        <v>31.5</v>
      </c>
      <c r="G85" s="22">
        <v>235</v>
      </c>
      <c r="H85" s="22">
        <v>0</v>
      </c>
      <c r="I85" s="22">
        <v>0</v>
      </c>
      <c r="J85" s="22">
        <v>0</v>
      </c>
      <c r="K85" s="21">
        <v>0</v>
      </c>
      <c r="L85" s="21">
        <v>0</v>
      </c>
      <c r="M85" s="21">
        <v>0</v>
      </c>
      <c r="N85" s="18">
        <v>0</v>
      </c>
    </row>
    <row r="86" ht="15">
      <c r="A86" s="10"/>
      <c r="B86" s="35" t="s">
        <v>27</v>
      </c>
      <c r="C86" s="27"/>
      <c r="D86" s="28">
        <f>SUM(D84:D85)</f>
        <v>2.5</v>
      </c>
      <c r="E86" s="28">
        <f t="shared" ref="E86:N86" si="14">SUM(E84:E85)</f>
        <v>11</v>
      </c>
      <c r="F86" s="28">
        <f t="shared" si="14"/>
        <v>53.899999999999999</v>
      </c>
      <c r="G86" s="29">
        <f t="shared" si="14"/>
        <v>325</v>
      </c>
      <c r="H86" s="29">
        <f t="shared" si="14"/>
        <v>0</v>
      </c>
      <c r="I86" s="29">
        <f t="shared" si="14"/>
        <v>0</v>
      </c>
      <c r="J86" s="29">
        <f t="shared" si="14"/>
        <v>0</v>
      </c>
      <c r="K86" s="28">
        <f t="shared" si="14"/>
        <v>0</v>
      </c>
      <c r="L86" s="28">
        <f t="shared" si="14"/>
        <v>0</v>
      </c>
      <c r="M86" s="28">
        <f t="shared" si="14"/>
        <v>0</v>
      </c>
      <c r="N86" s="50">
        <f t="shared" si="14"/>
        <v>0</v>
      </c>
    </row>
    <row r="87" ht="15">
      <c r="A87" s="10"/>
      <c r="B87" s="41" t="s">
        <v>40</v>
      </c>
      <c r="C87" s="37"/>
      <c r="D87" s="37">
        <f t="shared" ref="D87:N87" si="15">D74+D82+D86</f>
        <v>51.200000000000003</v>
      </c>
      <c r="E87" s="37">
        <f t="shared" si="15"/>
        <v>58.599999999999994</v>
      </c>
      <c r="F87" s="37">
        <f t="shared" si="15"/>
        <v>239.14000000000001</v>
      </c>
      <c r="G87" s="38">
        <f t="shared" si="15"/>
        <v>1691</v>
      </c>
      <c r="H87" s="38">
        <f t="shared" si="15"/>
        <v>721</v>
      </c>
      <c r="I87" s="38">
        <f t="shared" si="15"/>
        <v>179</v>
      </c>
      <c r="J87" s="38">
        <f t="shared" si="15"/>
        <v>775</v>
      </c>
      <c r="K87" s="37">
        <f t="shared" si="15"/>
        <v>10.780000000000001</v>
      </c>
      <c r="L87" s="37">
        <f t="shared" si="15"/>
        <v>1.004</v>
      </c>
      <c r="M87" s="37">
        <f t="shared" si="15"/>
        <v>24.900000000000002</v>
      </c>
      <c r="N87" s="64">
        <f t="shared" si="15"/>
        <v>4.6200000000000001</v>
      </c>
    </row>
    <row r="88" ht="15">
      <c r="A88" s="10"/>
      <c r="B88" s="14" t="s">
        <v>72</v>
      </c>
      <c r="C88" s="17"/>
      <c r="D88" s="11"/>
      <c r="E88" s="11"/>
      <c r="F88" s="11"/>
      <c r="G88" s="12"/>
      <c r="H88" s="12"/>
      <c r="I88" s="12"/>
      <c r="J88" s="12"/>
      <c r="K88" s="11"/>
      <c r="L88" s="11"/>
      <c r="M88" s="11"/>
      <c r="N88" s="23"/>
    </row>
    <row r="89" s="32" customFormat="1">
      <c r="A89" s="10"/>
      <c r="B89" s="16" t="s">
        <v>19</v>
      </c>
      <c r="C89" s="17"/>
      <c r="D89" s="11"/>
      <c r="E89" s="11"/>
      <c r="F89" s="11"/>
      <c r="G89" s="12"/>
      <c r="H89" s="12"/>
      <c r="I89" s="12"/>
      <c r="J89" s="12"/>
      <c r="K89" s="11"/>
      <c r="L89" s="11"/>
      <c r="M89" s="11"/>
      <c r="N89" s="23"/>
      <c r="HQ89" s="33"/>
    </row>
    <row r="90" s="32" customFormat="1">
      <c r="A90" s="10" t="s">
        <v>153</v>
      </c>
      <c r="B90" s="19" t="s">
        <v>147</v>
      </c>
      <c r="C90" s="45">
        <v>90</v>
      </c>
      <c r="D90" s="11">
        <v>11.9</v>
      </c>
      <c r="E90" s="11">
        <v>8.0999999999999996</v>
      </c>
      <c r="F90" s="11">
        <v>7.9000000000000004</v>
      </c>
      <c r="G90" s="12">
        <v>152</v>
      </c>
      <c r="H90" s="12">
        <v>169</v>
      </c>
      <c r="I90" s="12">
        <v>39</v>
      </c>
      <c r="J90" s="12">
        <v>102</v>
      </c>
      <c r="K90" s="11">
        <v>0.80000000000000004</v>
      </c>
      <c r="L90" s="11">
        <v>0.050000000000000003</v>
      </c>
      <c r="M90" s="11">
        <v>0.25</v>
      </c>
      <c r="N90" s="23">
        <v>0.02</v>
      </c>
      <c r="HQ90" s="33"/>
    </row>
    <row r="91" s="32" customFormat="1">
      <c r="A91" s="15">
        <v>304</v>
      </c>
      <c r="B91" s="19" t="s">
        <v>148</v>
      </c>
      <c r="C91" s="20" t="s">
        <v>32</v>
      </c>
      <c r="D91" s="21">
        <v>3.7000000000000002</v>
      </c>
      <c r="E91" s="21">
        <v>6.2999999999999998</v>
      </c>
      <c r="F91" s="21">
        <v>28.5</v>
      </c>
      <c r="G91" s="22">
        <v>185</v>
      </c>
      <c r="H91" s="22">
        <v>1</v>
      </c>
      <c r="I91" s="22">
        <v>19</v>
      </c>
      <c r="J91" s="22">
        <v>62</v>
      </c>
      <c r="K91" s="21">
        <v>0.52000000000000002</v>
      </c>
      <c r="L91" s="21">
        <v>0.029999999999999999</v>
      </c>
      <c r="M91" s="21">
        <v>0</v>
      </c>
      <c r="N91" s="18">
        <v>0.029999999999999999</v>
      </c>
      <c r="HQ91" s="33"/>
    </row>
    <row r="92" s="32" customFormat="1">
      <c r="A92" s="15"/>
      <c r="B92" s="19" t="s">
        <v>74</v>
      </c>
      <c r="C92" s="20" t="s">
        <v>75</v>
      </c>
      <c r="D92" s="11">
        <v>0</v>
      </c>
      <c r="E92" s="11">
        <v>0</v>
      </c>
      <c r="F92" s="11">
        <v>13.800000000000001</v>
      </c>
      <c r="G92" s="12">
        <v>55</v>
      </c>
      <c r="H92" s="12">
        <v>0</v>
      </c>
      <c r="I92" s="12">
        <v>0</v>
      </c>
      <c r="J92" s="12">
        <v>0</v>
      </c>
      <c r="K92" s="11">
        <v>0</v>
      </c>
      <c r="L92" s="11">
        <v>0</v>
      </c>
      <c r="M92" s="11">
        <v>0</v>
      </c>
      <c r="N92" s="23">
        <v>0</v>
      </c>
      <c r="HQ92" s="33"/>
    </row>
    <row r="93" ht="15">
      <c r="A93" s="10">
        <v>377</v>
      </c>
      <c r="B93" s="13" t="s">
        <v>23</v>
      </c>
      <c r="C93" s="17" t="s">
        <v>24</v>
      </c>
      <c r="D93" s="11">
        <v>0.30000000000000004</v>
      </c>
      <c r="E93" s="11">
        <v>0.10000000000000001</v>
      </c>
      <c r="F93" s="11">
        <v>10.300000000000001</v>
      </c>
      <c r="G93" s="12">
        <v>43</v>
      </c>
      <c r="H93" s="12">
        <v>8</v>
      </c>
      <c r="I93" s="12">
        <v>5</v>
      </c>
      <c r="J93" s="12">
        <v>10</v>
      </c>
      <c r="K93" s="11">
        <v>0.89000000000000001</v>
      </c>
      <c r="L93" s="11">
        <v>0</v>
      </c>
      <c r="M93" s="11">
        <v>2.8999999999999999</v>
      </c>
      <c r="N93" s="23">
        <v>0</v>
      </c>
    </row>
    <row r="94" ht="15">
      <c r="A94" s="10"/>
      <c r="B94" s="24" t="s">
        <v>25</v>
      </c>
      <c r="C94" s="17" t="s">
        <v>26</v>
      </c>
      <c r="D94" s="11">
        <v>2</v>
      </c>
      <c r="E94" s="11">
        <v>0.5</v>
      </c>
      <c r="F94" s="11">
        <v>14.300000000000001</v>
      </c>
      <c r="G94" s="12">
        <v>70</v>
      </c>
      <c r="H94" s="12">
        <v>10</v>
      </c>
      <c r="I94" s="12">
        <v>0</v>
      </c>
      <c r="J94" s="12">
        <v>0</v>
      </c>
      <c r="K94" s="11">
        <v>0.5</v>
      </c>
      <c r="L94" s="11">
        <v>0.080000000000000002</v>
      </c>
      <c r="M94" s="11">
        <v>0</v>
      </c>
      <c r="N94" s="23">
        <v>0</v>
      </c>
    </row>
    <row r="95" ht="15">
      <c r="A95" s="10"/>
      <c r="B95" s="35" t="s">
        <v>27</v>
      </c>
      <c r="C95" s="27"/>
      <c r="D95" s="28">
        <f t="shared" ref="D95:N95" si="16">SUM(D90:D94)</f>
        <v>17.900000000000002</v>
      </c>
      <c r="E95" s="28">
        <f t="shared" si="16"/>
        <v>14.999999999999998</v>
      </c>
      <c r="F95" s="28">
        <f t="shared" si="16"/>
        <v>74.799999999999997</v>
      </c>
      <c r="G95" s="29">
        <f t="shared" si="16"/>
        <v>505</v>
      </c>
      <c r="H95" s="29">
        <f t="shared" si="16"/>
        <v>188</v>
      </c>
      <c r="I95" s="29">
        <f t="shared" si="16"/>
        <v>63</v>
      </c>
      <c r="J95" s="29">
        <f t="shared" si="16"/>
        <v>174</v>
      </c>
      <c r="K95" s="28">
        <f t="shared" si="16"/>
        <v>2.71</v>
      </c>
      <c r="L95" s="28">
        <f t="shared" si="16"/>
        <v>0.16</v>
      </c>
      <c r="M95" s="28">
        <f t="shared" si="16"/>
        <v>3.1499999999999999</v>
      </c>
      <c r="N95" s="28">
        <f t="shared" si="16"/>
        <v>0.050000000000000003</v>
      </c>
    </row>
    <row r="96" ht="15">
      <c r="A96" s="10"/>
      <c r="B96" s="16" t="s">
        <v>28</v>
      </c>
      <c r="C96" s="17"/>
      <c r="D96" s="11"/>
      <c r="E96" s="11"/>
      <c r="F96" s="11"/>
      <c r="G96" s="12"/>
      <c r="H96" s="12"/>
      <c r="I96" s="12"/>
      <c r="J96" s="12"/>
      <c r="K96" s="11"/>
      <c r="L96" s="11"/>
      <c r="M96" s="11"/>
      <c r="N96" s="23"/>
    </row>
    <row r="97" ht="25.5">
      <c r="A97" s="10">
        <v>82</v>
      </c>
      <c r="B97" s="34" t="s">
        <v>169</v>
      </c>
      <c r="C97" s="17" t="s">
        <v>59</v>
      </c>
      <c r="D97" s="11">
        <v>4.7000000000000002</v>
      </c>
      <c r="E97" s="11">
        <v>6.5</v>
      </c>
      <c r="F97" s="11">
        <v>10</v>
      </c>
      <c r="G97" s="12">
        <v>117</v>
      </c>
      <c r="H97" s="12">
        <v>41</v>
      </c>
      <c r="I97" s="12">
        <v>27</v>
      </c>
      <c r="J97" s="12">
        <v>94</v>
      </c>
      <c r="K97" s="11">
        <v>1.8</v>
      </c>
      <c r="L97" s="11">
        <v>0.050000000000000003</v>
      </c>
      <c r="M97" s="11">
        <v>10.08</v>
      </c>
      <c r="N97" s="23">
        <v>0.059999999999999998</v>
      </c>
      <c r="HQ97" s="25"/>
      <c r="HR97" s="25"/>
    </row>
    <row r="98" ht="15">
      <c r="A98" s="10">
        <v>285</v>
      </c>
      <c r="B98" s="84" t="s">
        <v>178</v>
      </c>
      <c r="C98" s="17" t="s">
        <v>34</v>
      </c>
      <c r="D98" s="11">
        <v>19.699999999999999</v>
      </c>
      <c r="E98" s="11">
        <v>12.4</v>
      </c>
      <c r="F98" s="11">
        <v>42.799999999999997</v>
      </c>
      <c r="G98" s="12">
        <v>362</v>
      </c>
      <c r="H98" s="12">
        <v>26</v>
      </c>
      <c r="I98" s="12">
        <v>26</v>
      </c>
      <c r="J98" s="12">
        <v>291</v>
      </c>
      <c r="K98" s="11">
        <v>6.2000000000000002</v>
      </c>
      <c r="L98" s="11">
        <v>0.40000000000000002</v>
      </c>
      <c r="M98" s="11">
        <v>0.69999999999999996</v>
      </c>
      <c r="N98" s="23">
        <v>0.20000000000000001</v>
      </c>
    </row>
    <row r="99" ht="15">
      <c r="A99" s="10" t="s">
        <v>138</v>
      </c>
      <c r="B99" s="24" t="s">
        <v>137</v>
      </c>
      <c r="C99" s="17" t="s">
        <v>168</v>
      </c>
      <c r="D99" s="11">
        <v>0.76000000000000001</v>
      </c>
      <c r="E99" s="11">
        <v>3</v>
      </c>
      <c r="F99" s="11">
        <v>5</v>
      </c>
      <c r="G99" s="12">
        <v>51</v>
      </c>
      <c r="H99" s="12">
        <v>21</v>
      </c>
      <c r="I99" s="12">
        <v>9</v>
      </c>
      <c r="J99" s="12">
        <v>20</v>
      </c>
      <c r="K99" s="11">
        <v>0.5</v>
      </c>
      <c r="L99" s="11">
        <v>0.02</v>
      </c>
      <c r="M99" s="11">
        <v>6</v>
      </c>
      <c r="N99" s="23">
        <v>0</v>
      </c>
    </row>
    <row r="100" ht="15">
      <c r="A100" s="56"/>
      <c r="B100" s="58" t="s">
        <v>135</v>
      </c>
      <c r="C100" s="59" t="s">
        <v>136</v>
      </c>
      <c r="D100" s="60">
        <v>0.80000000000000004</v>
      </c>
      <c r="E100" s="60">
        <v>4.5</v>
      </c>
      <c r="F100" s="60">
        <v>11.9</v>
      </c>
      <c r="G100" s="61">
        <v>92</v>
      </c>
      <c r="H100" s="61">
        <v>0</v>
      </c>
      <c r="I100" s="61">
        <v>0</v>
      </c>
      <c r="J100" s="61">
        <v>0</v>
      </c>
      <c r="K100" s="60">
        <v>0</v>
      </c>
      <c r="L100" s="60">
        <v>0</v>
      </c>
      <c r="M100" s="60">
        <v>0</v>
      </c>
      <c r="N100" s="65">
        <v>0</v>
      </c>
      <c r="HQ100" s="25"/>
      <c r="HR100" s="25"/>
    </row>
    <row r="101" ht="15">
      <c r="A101" s="15">
        <v>342</v>
      </c>
      <c r="B101" s="34" t="s">
        <v>117</v>
      </c>
      <c r="C101" s="20" t="s">
        <v>34</v>
      </c>
      <c r="D101" s="21">
        <v>0.20000000000000001</v>
      </c>
      <c r="E101" s="11">
        <v>0.10000000000000001</v>
      </c>
      <c r="F101" s="11">
        <v>14</v>
      </c>
      <c r="G101" s="12">
        <v>58</v>
      </c>
      <c r="H101" s="12">
        <v>8</v>
      </c>
      <c r="I101" s="12">
        <v>5</v>
      </c>
      <c r="J101" s="12">
        <v>6</v>
      </c>
      <c r="K101" s="11">
        <v>1</v>
      </c>
      <c r="L101" s="11">
        <v>0</v>
      </c>
      <c r="M101" s="11">
        <v>2.1000000000000001</v>
      </c>
      <c r="N101" s="23">
        <v>0</v>
      </c>
    </row>
    <row r="102" ht="25.5">
      <c r="A102" s="10"/>
      <c r="B102" s="24" t="s">
        <v>35</v>
      </c>
      <c r="C102" s="17" t="s">
        <v>132</v>
      </c>
      <c r="D102" s="11">
        <v>5.7999999999999998</v>
      </c>
      <c r="E102" s="11">
        <v>1.3</v>
      </c>
      <c r="F102" s="11">
        <v>39.400000000000006</v>
      </c>
      <c r="G102" s="12">
        <v>193</v>
      </c>
      <c r="H102" s="12">
        <v>38</v>
      </c>
      <c r="I102" s="12">
        <v>0</v>
      </c>
      <c r="J102" s="12">
        <v>0</v>
      </c>
      <c r="K102" s="11">
        <v>1.98</v>
      </c>
      <c r="L102" s="11">
        <v>0.25</v>
      </c>
      <c r="M102" s="11">
        <v>0</v>
      </c>
      <c r="N102" s="23">
        <v>0</v>
      </c>
    </row>
    <row r="103" ht="15">
      <c r="A103" s="10"/>
      <c r="B103" s="35" t="s">
        <v>27</v>
      </c>
      <c r="C103" s="27"/>
      <c r="D103" s="28">
        <f t="shared" ref="D103:N103" si="17">SUM(D97:D102)</f>
        <v>31.960000000000001</v>
      </c>
      <c r="E103" s="28">
        <f t="shared" si="17"/>
        <v>27.800000000000001</v>
      </c>
      <c r="F103" s="28">
        <f t="shared" si="17"/>
        <v>123.10000000000001</v>
      </c>
      <c r="G103" s="29">
        <f t="shared" si="17"/>
        <v>873</v>
      </c>
      <c r="H103" s="29">
        <f t="shared" si="17"/>
        <v>134</v>
      </c>
      <c r="I103" s="29">
        <f t="shared" si="17"/>
        <v>67</v>
      </c>
      <c r="J103" s="29">
        <f t="shared" si="17"/>
        <v>411</v>
      </c>
      <c r="K103" s="28">
        <f t="shared" si="17"/>
        <v>11.48</v>
      </c>
      <c r="L103" s="28">
        <f t="shared" si="17"/>
        <v>0.71999999999999997</v>
      </c>
      <c r="M103" s="28">
        <f t="shared" si="17"/>
        <v>18.880000000000003</v>
      </c>
      <c r="N103" s="50">
        <f t="shared" si="17"/>
        <v>0.26000000000000001</v>
      </c>
    </row>
    <row r="104" ht="15">
      <c r="A104" s="10"/>
      <c r="B104" s="16" t="s">
        <v>36</v>
      </c>
      <c r="C104" s="17"/>
      <c r="D104" s="11"/>
      <c r="E104" s="11"/>
      <c r="F104" s="11"/>
      <c r="G104" s="12"/>
      <c r="H104" s="12"/>
      <c r="I104" s="12"/>
      <c r="J104" s="12"/>
      <c r="K104" s="11"/>
      <c r="L104" s="11"/>
      <c r="M104" s="11"/>
      <c r="N104" s="23"/>
    </row>
    <row r="105" ht="15">
      <c r="A105" s="10"/>
      <c r="B105" s="24" t="s">
        <v>37</v>
      </c>
      <c r="C105" s="17" t="s">
        <v>34</v>
      </c>
      <c r="D105" s="11">
        <v>6</v>
      </c>
      <c r="E105" s="11">
        <v>6.4000000000000004</v>
      </c>
      <c r="F105" s="11">
        <v>9.4000000000000004</v>
      </c>
      <c r="G105" s="12">
        <v>120</v>
      </c>
      <c r="H105" s="12">
        <v>240</v>
      </c>
      <c r="I105" s="12">
        <v>28</v>
      </c>
      <c r="J105" s="12">
        <v>180</v>
      </c>
      <c r="K105" s="11">
        <v>0.20000000000000001</v>
      </c>
      <c r="L105" s="11">
        <v>0.30000000000000004</v>
      </c>
      <c r="M105" s="11">
        <v>17</v>
      </c>
      <c r="N105" s="23">
        <v>0.17999999999999999</v>
      </c>
    </row>
    <row r="106" ht="15">
      <c r="A106" s="10">
        <v>421</v>
      </c>
      <c r="B106" s="24" t="s">
        <v>38</v>
      </c>
      <c r="C106" s="17" t="s">
        <v>39</v>
      </c>
      <c r="D106" s="11">
        <v>4.0999999999999996</v>
      </c>
      <c r="E106" s="11">
        <v>3.2999999999999998</v>
      </c>
      <c r="F106" s="11">
        <v>29.899999999999999</v>
      </c>
      <c r="G106" s="12">
        <v>165</v>
      </c>
      <c r="H106" s="12">
        <v>8</v>
      </c>
      <c r="I106" s="12">
        <v>6</v>
      </c>
      <c r="J106" s="12">
        <v>37</v>
      </c>
      <c r="K106" s="11">
        <v>0.51000000000000001</v>
      </c>
      <c r="L106" s="11">
        <v>0.070000000000000007</v>
      </c>
      <c r="M106" s="11">
        <v>0</v>
      </c>
      <c r="N106" s="23">
        <v>0.0030000000000000001</v>
      </c>
    </row>
    <row r="107" ht="15">
      <c r="A107" s="10"/>
      <c r="B107" s="35" t="s">
        <v>27</v>
      </c>
      <c r="C107" s="27"/>
      <c r="D107" s="28">
        <f>SUM(D105+D106)</f>
        <v>10.1</v>
      </c>
      <c r="E107" s="28">
        <f t="shared" ref="E107:N107" si="18">SUM(E105+E106)</f>
        <v>9.6999999999999993</v>
      </c>
      <c r="F107" s="28">
        <f t="shared" si="18"/>
        <v>39.299999999999997</v>
      </c>
      <c r="G107" s="29">
        <f t="shared" si="18"/>
        <v>285</v>
      </c>
      <c r="H107" s="29">
        <f t="shared" si="18"/>
        <v>248</v>
      </c>
      <c r="I107" s="29">
        <f t="shared" si="18"/>
        <v>34</v>
      </c>
      <c r="J107" s="29">
        <f t="shared" si="18"/>
        <v>217</v>
      </c>
      <c r="K107" s="28">
        <f t="shared" si="18"/>
        <v>0.70999999999999996</v>
      </c>
      <c r="L107" s="28">
        <f t="shared" si="18"/>
        <v>0.37000000000000005</v>
      </c>
      <c r="M107" s="28">
        <f t="shared" si="18"/>
        <v>17</v>
      </c>
      <c r="N107" s="50">
        <f t="shared" si="18"/>
        <v>0.183</v>
      </c>
    </row>
    <row r="108" ht="15">
      <c r="A108" s="10"/>
      <c r="B108" s="41" t="s">
        <v>40</v>
      </c>
      <c r="C108" s="37"/>
      <c r="D108" s="37">
        <f t="shared" ref="D108:N108" si="19">D95+D103+D107</f>
        <v>59.960000000000001</v>
      </c>
      <c r="E108" s="37">
        <f t="shared" si="19"/>
        <v>52.5</v>
      </c>
      <c r="F108" s="37">
        <f t="shared" si="19"/>
        <v>237.19999999999999</v>
      </c>
      <c r="G108" s="38">
        <f t="shared" si="19"/>
        <v>1663</v>
      </c>
      <c r="H108" s="38">
        <f t="shared" si="19"/>
        <v>570</v>
      </c>
      <c r="I108" s="38">
        <f t="shared" si="19"/>
        <v>164</v>
      </c>
      <c r="J108" s="38">
        <f t="shared" si="19"/>
        <v>802</v>
      </c>
      <c r="K108" s="37">
        <f t="shared" si="19"/>
        <v>14.900000000000002</v>
      </c>
      <c r="L108" s="37">
        <f t="shared" si="19"/>
        <v>1.25</v>
      </c>
      <c r="M108" s="37">
        <f t="shared" si="19"/>
        <v>39.030000000000001</v>
      </c>
      <c r="N108" s="64">
        <f t="shared" si="19"/>
        <v>0.49299999999999999</v>
      </c>
    </row>
    <row r="109" ht="15">
      <c r="A109" s="10"/>
      <c r="B109" s="46" t="s">
        <v>80</v>
      </c>
      <c r="C109" s="17"/>
      <c r="D109" s="11"/>
      <c r="E109" s="11"/>
      <c r="F109" s="11"/>
      <c r="G109" s="12"/>
      <c r="H109" s="12"/>
      <c r="I109" s="12"/>
      <c r="J109" s="12"/>
      <c r="K109" s="11"/>
      <c r="L109" s="11"/>
      <c r="M109" s="11"/>
      <c r="N109" s="23"/>
    </row>
    <row r="110" ht="15">
      <c r="A110" s="10"/>
      <c r="B110" s="14" t="s">
        <v>18</v>
      </c>
      <c r="C110" s="17"/>
      <c r="D110" s="11"/>
      <c r="E110" s="11"/>
      <c r="F110" s="11"/>
      <c r="G110" s="12"/>
      <c r="H110" s="12"/>
      <c r="I110" s="12"/>
      <c r="J110" s="12"/>
      <c r="K110" s="11"/>
      <c r="L110" s="11"/>
      <c r="M110" s="11"/>
      <c r="N110" s="23"/>
    </row>
    <row r="111" ht="15">
      <c r="A111" s="10"/>
      <c r="B111" s="16" t="s">
        <v>19</v>
      </c>
      <c r="C111" s="17"/>
      <c r="D111" s="11"/>
      <c r="E111" s="11"/>
      <c r="F111" s="11"/>
      <c r="G111" s="12"/>
      <c r="H111" s="12"/>
      <c r="I111" s="12"/>
      <c r="J111" s="12"/>
      <c r="K111" s="11"/>
      <c r="L111" s="11"/>
      <c r="M111" s="11"/>
      <c r="N111" s="23"/>
    </row>
    <row r="112" ht="15">
      <c r="A112" s="15">
        <v>14</v>
      </c>
      <c r="B112" s="19" t="s">
        <v>81</v>
      </c>
      <c r="C112" s="20" t="s">
        <v>42</v>
      </c>
      <c r="D112" s="21">
        <v>0.10000000000000001</v>
      </c>
      <c r="E112" s="21">
        <v>7.2999999999999998</v>
      </c>
      <c r="F112" s="21">
        <v>0.10000000000000001</v>
      </c>
      <c r="G112" s="22">
        <v>66</v>
      </c>
      <c r="H112" s="22">
        <v>2</v>
      </c>
      <c r="I112" s="22">
        <v>0</v>
      </c>
      <c r="J112" s="22">
        <v>3</v>
      </c>
      <c r="K112" s="21">
        <v>0.02</v>
      </c>
      <c r="L112" s="21">
        <v>0.01</v>
      </c>
      <c r="M112" s="21">
        <v>0</v>
      </c>
      <c r="N112" s="18">
        <v>0.040000000000000001</v>
      </c>
    </row>
    <row r="113" ht="15">
      <c r="A113" s="15">
        <v>182</v>
      </c>
      <c r="B113" s="34" t="s">
        <v>82</v>
      </c>
      <c r="C113" s="20" t="s">
        <v>66</v>
      </c>
      <c r="D113" s="21">
        <v>6.4000000000000004</v>
      </c>
      <c r="E113" s="21">
        <v>7.5999999999999996</v>
      </c>
      <c r="F113" s="21">
        <v>28.300000000000001</v>
      </c>
      <c r="G113" s="22">
        <v>207</v>
      </c>
      <c r="H113" s="22">
        <v>155</v>
      </c>
      <c r="I113" s="22">
        <v>38</v>
      </c>
      <c r="J113" s="22">
        <v>170</v>
      </c>
      <c r="K113" s="21">
        <v>0.80000000000000004</v>
      </c>
      <c r="L113" s="21">
        <v>0.10000000000000001</v>
      </c>
      <c r="M113" s="21">
        <v>1.6000000000000001</v>
      </c>
      <c r="N113" s="18">
        <v>0</v>
      </c>
    </row>
    <row r="114" ht="15">
      <c r="A114" s="15">
        <v>338</v>
      </c>
      <c r="B114" s="34" t="s">
        <v>174</v>
      </c>
      <c r="C114" s="20" t="s">
        <v>83</v>
      </c>
      <c r="D114" s="21">
        <v>0.80000000000000004</v>
      </c>
      <c r="E114" s="21">
        <v>0.60000000000000009</v>
      </c>
      <c r="F114" s="21">
        <v>20.100000000000001</v>
      </c>
      <c r="G114" s="22">
        <v>90</v>
      </c>
      <c r="H114" s="22">
        <v>89</v>
      </c>
      <c r="I114" s="22">
        <v>23</v>
      </c>
      <c r="J114" s="22">
        <v>31</v>
      </c>
      <c r="K114" s="21">
        <v>4.5</v>
      </c>
      <c r="L114" s="21">
        <v>0</v>
      </c>
      <c r="M114" s="21">
        <v>9.8000000000000007</v>
      </c>
      <c r="N114" s="18">
        <v>0</v>
      </c>
    </row>
    <row r="115" ht="15">
      <c r="A115" s="10">
        <v>382</v>
      </c>
      <c r="B115" s="24" t="s">
        <v>67</v>
      </c>
      <c r="C115" s="45" t="s">
        <v>34</v>
      </c>
      <c r="D115" s="11">
        <v>3.6000000000000001</v>
      </c>
      <c r="E115" s="11">
        <v>3</v>
      </c>
      <c r="F115" s="11">
        <v>20.800000000000001</v>
      </c>
      <c r="G115" s="12">
        <v>124</v>
      </c>
      <c r="H115" s="12">
        <v>124</v>
      </c>
      <c r="I115" s="12">
        <v>27</v>
      </c>
      <c r="J115" s="12">
        <v>109</v>
      </c>
      <c r="K115" s="11">
        <v>0.80000000000000004</v>
      </c>
      <c r="L115" s="11">
        <v>0.040000000000000001</v>
      </c>
      <c r="M115" s="11">
        <v>1.3</v>
      </c>
      <c r="N115" s="23">
        <v>0.02</v>
      </c>
    </row>
    <row r="116" ht="15">
      <c r="A116" s="10"/>
      <c r="B116" s="24" t="s">
        <v>84</v>
      </c>
      <c r="C116" s="17" t="s">
        <v>68</v>
      </c>
      <c r="D116" s="11">
        <v>1.3999999999999999</v>
      </c>
      <c r="E116" s="11">
        <v>0.5</v>
      </c>
      <c r="F116" s="11">
        <v>10</v>
      </c>
      <c r="G116" s="12">
        <v>48</v>
      </c>
      <c r="H116" s="12">
        <v>0</v>
      </c>
      <c r="I116" s="12">
        <v>0</v>
      </c>
      <c r="J116" s="12">
        <v>0</v>
      </c>
      <c r="K116" s="11">
        <v>0</v>
      </c>
      <c r="L116" s="11">
        <v>0</v>
      </c>
      <c r="M116" s="11">
        <v>0</v>
      </c>
      <c r="N116" s="23">
        <v>0</v>
      </c>
    </row>
    <row r="117" ht="15">
      <c r="A117" s="10"/>
      <c r="B117" s="35" t="s">
        <v>27</v>
      </c>
      <c r="C117" s="27"/>
      <c r="D117" s="28">
        <f>SUM(D112:D116)</f>
        <v>12.300000000000001</v>
      </c>
      <c r="E117" s="28">
        <f t="shared" ref="E117:N117" si="20">SUM(E112:E116)</f>
        <v>19</v>
      </c>
      <c r="F117" s="28">
        <f t="shared" si="20"/>
        <v>79.299999999999997</v>
      </c>
      <c r="G117" s="29">
        <f t="shared" si="20"/>
        <v>535</v>
      </c>
      <c r="H117" s="29">
        <f t="shared" si="20"/>
        <v>370</v>
      </c>
      <c r="I117" s="29">
        <f t="shared" si="20"/>
        <v>88</v>
      </c>
      <c r="J117" s="29">
        <f t="shared" si="20"/>
        <v>313</v>
      </c>
      <c r="K117" s="28">
        <f t="shared" si="20"/>
        <v>6.1200000000000001</v>
      </c>
      <c r="L117" s="28">
        <f t="shared" si="20"/>
        <v>0.14999999999999999</v>
      </c>
      <c r="M117" s="28">
        <f t="shared" si="20"/>
        <v>12.700000000000001</v>
      </c>
      <c r="N117" s="50">
        <f t="shared" si="20"/>
        <v>0.059999999999999998</v>
      </c>
    </row>
    <row r="118" ht="15">
      <c r="A118" s="10"/>
      <c r="B118" s="16" t="s">
        <v>28</v>
      </c>
      <c r="C118" s="17"/>
      <c r="D118" s="11"/>
      <c r="E118" s="11"/>
      <c r="F118" s="11"/>
      <c r="G118" s="12"/>
      <c r="H118" s="12"/>
      <c r="I118" s="12"/>
      <c r="J118" s="12"/>
      <c r="K118" s="11"/>
      <c r="L118" s="11"/>
      <c r="M118" s="11"/>
      <c r="N118" s="23"/>
    </row>
    <row r="119" ht="15">
      <c r="A119" s="15">
        <v>96</v>
      </c>
      <c r="B119" s="39" t="s">
        <v>134</v>
      </c>
      <c r="C119" s="20" t="s">
        <v>55</v>
      </c>
      <c r="D119" s="21">
        <v>4.5700000000000003</v>
      </c>
      <c r="E119" s="21">
        <v>3.9500000000000002</v>
      </c>
      <c r="F119" s="21">
        <v>16.420000000000002</v>
      </c>
      <c r="G119" s="22">
        <v>119</v>
      </c>
      <c r="H119" s="22">
        <v>15</v>
      </c>
      <c r="I119" s="22">
        <v>26</v>
      </c>
      <c r="J119" s="22">
        <v>96</v>
      </c>
      <c r="K119" s="21">
        <v>1.1499999999999999</v>
      </c>
      <c r="L119" s="21">
        <v>0.10000000000000001</v>
      </c>
      <c r="M119" s="21">
        <v>7.0999999999999996</v>
      </c>
      <c r="N119" s="18">
        <v>0.01</v>
      </c>
    </row>
    <row r="120" ht="15">
      <c r="A120" s="15">
        <v>260</v>
      </c>
      <c r="B120" s="34" t="s">
        <v>175</v>
      </c>
      <c r="C120" s="20" t="s">
        <v>30</v>
      </c>
      <c r="D120" s="21">
        <v>8.1999999999999993</v>
      </c>
      <c r="E120" s="21">
        <v>8.5999999999999996</v>
      </c>
      <c r="F120" s="21">
        <v>2.7999999999999998</v>
      </c>
      <c r="G120" s="22">
        <v>121</v>
      </c>
      <c r="H120" s="22">
        <v>16</v>
      </c>
      <c r="I120" s="22">
        <v>15</v>
      </c>
      <c r="J120" s="22">
        <v>23</v>
      </c>
      <c r="K120" s="21">
        <v>0.96999999999999997</v>
      </c>
      <c r="L120" s="21">
        <v>0.02</v>
      </c>
      <c r="M120" s="21">
        <v>0.62</v>
      </c>
      <c r="N120" s="18">
        <v>0.01</v>
      </c>
    </row>
    <row r="121" ht="15">
      <c r="A121" s="10">
        <v>309</v>
      </c>
      <c r="B121" s="24" t="s">
        <v>56</v>
      </c>
      <c r="C121" s="49" t="s">
        <v>32</v>
      </c>
      <c r="D121" s="11">
        <v>5.4000000000000004</v>
      </c>
      <c r="E121" s="11">
        <v>4.9000000000000004</v>
      </c>
      <c r="F121" s="11">
        <v>27.899999999999999</v>
      </c>
      <c r="G121" s="12">
        <v>178</v>
      </c>
      <c r="H121" s="12">
        <v>6</v>
      </c>
      <c r="I121" s="12">
        <v>8</v>
      </c>
      <c r="J121" s="12">
        <v>35</v>
      </c>
      <c r="K121" s="11">
        <v>0.76000000000000001</v>
      </c>
      <c r="L121" s="11">
        <v>0.050000000000000003</v>
      </c>
      <c r="M121" s="11">
        <v>0</v>
      </c>
      <c r="N121" s="23">
        <v>0.02</v>
      </c>
    </row>
    <row r="122" ht="15">
      <c r="A122" s="15">
        <v>306</v>
      </c>
      <c r="B122" s="19" t="s">
        <v>140</v>
      </c>
      <c r="C122" s="20" t="s">
        <v>68</v>
      </c>
      <c r="D122" s="11">
        <v>2</v>
      </c>
      <c r="E122" s="11">
        <v>1</v>
      </c>
      <c r="F122" s="11">
        <v>12</v>
      </c>
      <c r="G122" s="12">
        <v>65</v>
      </c>
      <c r="H122" s="12">
        <v>7</v>
      </c>
      <c r="I122" s="12">
        <v>21</v>
      </c>
      <c r="J122" s="12">
        <v>60</v>
      </c>
      <c r="K122" s="11">
        <v>0.69999999999999996</v>
      </c>
      <c r="L122" s="11">
        <v>0.080000000000000002</v>
      </c>
      <c r="M122" s="11">
        <v>0</v>
      </c>
      <c r="N122" s="23">
        <v>0</v>
      </c>
    </row>
    <row r="123" s="47" customFormat="1">
      <c r="A123" s="15" t="s">
        <v>104</v>
      </c>
      <c r="B123" s="40" t="s">
        <v>105</v>
      </c>
      <c r="C123" s="20" t="s">
        <v>34</v>
      </c>
      <c r="D123" s="21">
        <v>0</v>
      </c>
      <c r="E123" s="11">
        <v>0</v>
      </c>
      <c r="F123" s="11">
        <v>28</v>
      </c>
      <c r="G123" s="12">
        <v>112</v>
      </c>
      <c r="H123" s="12">
        <v>3</v>
      </c>
      <c r="I123" s="12">
        <v>0</v>
      </c>
      <c r="J123" s="12">
        <v>6</v>
      </c>
      <c r="K123" s="11">
        <v>0</v>
      </c>
      <c r="L123" s="11">
        <v>0</v>
      </c>
      <c r="M123" s="11">
        <v>7.5999999999999996</v>
      </c>
      <c r="N123" s="23">
        <v>0</v>
      </c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</row>
    <row r="124" ht="25.5">
      <c r="A124" s="10"/>
      <c r="B124" s="24" t="s">
        <v>85</v>
      </c>
      <c r="C124" s="17" t="s">
        <v>130</v>
      </c>
      <c r="D124" s="11">
        <v>3.5499999999999998</v>
      </c>
      <c r="E124" s="11">
        <v>0.92500000000000004</v>
      </c>
      <c r="F124" s="11">
        <v>23.300000000000001</v>
      </c>
      <c r="G124" s="12">
        <v>113</v>
      </c>
      <c r="H124" s="12">
        <v>18</v>
      </c>
      <c r="I124" s="12">
        <v>0</v>
      </c>
      <c r="J124" s="12">
        <v>0</v>
      </c>
      <c r="K124" s="11">
        <v>0.97999999999999998</v>
      </c>
      <c r="L124" s="11">
        <v>0.089999999999999997</v>
      </c>
      <c r="M124" s="11">
        <v>0</v>
      </c>
      <c r="N124" s="23">
        <v>0</v>
      </c>
    </row>
    <row r="125" ht="15">
      <c r="A125" s="10"/>
      <c r="B125" s="35" t="s">
        <v>27</v>
      </c>
      <c r="C125" s="27"/>
      <c r="D125" s="28">
        <f t="shared" ref="D125:N125" si="21">SUM(D119:D124)</f>
        <v>23.720000000000002</v>
      </c>
      <c r="E125" s="28">
        <f t="shared" si="21"/>
        <v>19.375000000000004</v>
      </c>
      <c r="F125" s="28">
        <f t="shared" si="21"/>
        <v>110.42</v>
      </c>
      <c r="G125" s="29">
        <f t="shared" si="21"/>
        <v>708</v>
      </c>
      <c r="H125" s="29">
        <f t="shared" si="21"/>
        <v>65</v>
      </c>
      <c r="I125" s="29">
        <f t="shared" si="21"/>
        <v>70</v>
      </c>
      <c r="J125" s="29">
        <f t="shared" si="21"/>
        <v>220</v>
      </c>
      <c r="K125" s="28">
        <f t="shared" si="21"/>
        <v>4.5600000000000005</v>
      </c>
      <c r="L125" s="28">
        <f t="shared" si="21"/>
        <v>0.33999999999999997</v>
      </c>
      <c r="M125" s="28">
        <f t="shared" si="21"/>
        <v>15.32</v>
      </c>
      <c r="N125" s="50">
        <f t="shared" si="21"/>
        <v>0.040000000000000001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">
      <c r="A126" s="10"/>
      <c r="B126" s="16" t="s">
        <v>36</v>
      </c>
      <c r="C126" s="17"/>
      <c r="D126" s="11"/>
      <c r="E126" s="11"/>
      <c r="F126" s="11"/>
      <c r="G126" s="12"/>
      <c r="H126" s="12"/>
      <c r="I126" s="12"/>
      <c r="J126" s="12"/>
      <c r="K126" s="11"/>
      <c r="L126" s="11"/>
      <c r="M126" s="11"/>
      <c r="N126" s="2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">
      <c r="A127" s="15">
        <v>386</v>
      </c>
      <c r="B127" s="19" t="s">
        <v>48</v>
      </c>
      <c r="C127" s="20" t="s">
        <v>34</v>
      </c>
      <c r="D127" s="21">
        <v>5.5999999999999996</v>
      </c>
      <c r="E127" s="21">
        <v>5</v>
      </c>
      <c r="F127" s="21">
        <v>22</v>
      </c>
      <c r="G127" s="22">
        <v>156</v>
      </c>
      <c r="H127" s="22">
        <v>242</v>
      </c>
      <c r="I127" s="22">
        <v>30</v>
      </c>
      <c r="J127" s="22">
        <v>188</v>
      </c>
      <c r="K127" s="21">
        <v>0.20000000000000001</v>
      </c>
      <c r="L127" s="21">
        <v>0.059999999999999998</v>
      </c>
      <c r="M127" s="21">
        <v>1.8</v>
      </c>
      <c r="N127" s="18">
        <v>0.040000000000000001</v>
      </c>
    </row>
    <row r="128" ht="15">
      <c r="A128" s="10" t="s">
        <v>57</v>
      </c>
      <c r="B128" s="24" t="s">
        <v>98</v>
      </c>
      <c r="C128" s="17" t="s">
        <v>58</v>
      </c>
      <c r="D128" s="11">
        <v>18.5</v>
      </c>
      <c r="E128" s="11">
        <v>13.5</v>
      </c>
      <c r="F128" s="11">
        <v>33.100000000000001</v>
      </c>
      <c r="G128" s="12">
        <v>328</v>
      </c>
      <c r="H128" s="12">
        <v>64</v>
      </c>
      <c r="I128" s="12">
        <v>23</v>
      </c>
      <c r="J128" s="12">
        <v>250</v>
      </c>
      <c r="K128" s="11">
        <v>2.6000000000000001</v>
      </c>
      <c r="L128" s="11">
        <v>0.14000000000000001</v>
      </c>
      <c r="M128" s="11">
        <v>0.10000000000000001</v>
      </c>
      <c r="N128" s="23">
        <v>0.20000000000000001</v>
      </c>
    </row>
    <row r="129" ht="15">
      <c r="A129" s="10"/>
      <c r="B129" s="35" t="s">
        <v>27</v>
      </c>
      <c r="C129" s="27"/>
      <c r="D129" s="28">
        <f>SUM(D127:D128)</f>
        <v>24.100000000000001</v>
      </c>
      <c r="E129" s="28">
        <f t="shared" ref="E129:N129" si="22">SUM(E127:E128)</f>
        <v>18.5</v>
      </c>
      <c r="F129" s="28">
        <f t="shared" si="22"/>
        <v>55.100000000000001</v>
      </c>
      <c r="G129" s="29">
        <f t="shared" si="22"/>
        <v>484</v>
      </c>
      <c r="H129" s="29">
        <f t="shared" si="22"/>
        <v>306</v>
      </c>
      <c r="I129" s="29">
        <f t="shared" si="22"/>
        <v>53</v>
      </c>
      <c r="J129" s="29">
        <f t="shared" si="22"/>
        <v>438</v>
      </c>
      <c r="K129" s="28">
        <f t="shared" si="22"/>
        <v>2.8000000000000003</v>
      </c>
      <c r="L129" s="28">
        <f t="shared" si="22"/>
        <v>0.20000000000000001</v>
      </c>
      <c r="M129" s="28">
        <f t="shared" si="22"/>
        <v>1.9000000000000001</v>
      </c>
      <c r="N129" s="50">
        <f t="shared" si="22"/>
        <v>0.24000000000000002</v>
      </c>
    </row>
    <row r="130" ht="15">
      <c r="A130" s="10"/>
      <c r="B130" s="36" t="s">
        <v>40</v>
      </c>
      <c r="C130" s="37"/>
      <c r="D130" s="37">
        <f t="shared" ref="D130:N130" si="23">D117+D125+D129</f>
        <v>60.120000000000005</v>
      </c>
      <c r="E130" s="37">
        <f t="shared" si="23"/>
        <v>56.875</v>
      </c>
      <c r="F130" s="37">
        <f t="shared" si="23"/>
        <v>244.81999999999999</v>
      </c>
      <c r="G130" s="38">
        <f t="shared" si="23"/>
        <v>1727</v>
      </c>
      <c r="H130" s="38">
        <f t="shared" si="23"/>
        <v>741</v>
      </c>
      <c r="I130" s="38">
        <f t="shared" si="23"/>
        <v>211</v>
      </c>
      <c r="J130" s="38">
        <f t="shared" si="23"/>
        <v>971</v>
      </c>
      <c r="K130" s="37">
        <f t="shared" si="23"/>
        <v>13.48</v>
      </c>
      <c r="L130" s="37">
        <f t="shared" si="23"/>
        <v>0.68999999999999995</v>
      </c>
      <c r="M130" s="37">
        <f t="shared" si="23"/>
        <v>29.920000000000002</v>
      </c>
      <c r="N130" s="64">
        <f t="shared" si="23"/>
        <v>0.34000000000000002</v>
      </c>
    </row>
    <row r="131" ht="15">
      <c r="A131" s="10"/>
      <c r="B131" s="14" t="s">
        <v>41</v>
      </c>
      <c r="C131" s="17"/>
      <c r="D131" s="11"/>
      <c r="E131" s="11"/>
      <c r="F131" s="11"/>
      <c r="G131" s="12"/>
      <c r="H131" s="12"/>
      <c r="I131" s="12"/>
      <c r="J131" s="12"/>
      <c r="K131" s="11"/>
      <c r="L131" s="11"/>
      <c r="M131" s="11"/>
      <c r="N131" s="23"/>
    </row>
    <row r="132" ht="15">
      <c r="A132" s="10"/>
      <c r="B132" s="16" t="s">
        <v>19</v>
      </c>
      <c r="C132" s="17"/>
      <c r="D132" s="11"/>
      <c r="E132" s="11"/>
      <c r="F132" s="11"/>
      <c r="G132" s="12"/>
      <c r="H132" s="12"/>
      <c r="I132" s="12"/>
      <c r="J132" s="12"/>
      <c r="K132" s="11"/>
      <c r="L132" s="11"/>
      <c r="M132" s="11"/>
      <c r="N132" s="23"/>
    </row>
    <row r="133" ht="15">
      <c r="A133" s="15">
        <v>14</v>
      </c>
      <c r="B133" s="19" t="s">
        <v>20</v>
      </c>
      <c r="C133" s="20" t="s">
        <v>42</v>
      </c>
      <c r="D133" s="21">
        <v>0.10000000000000001</v>
      </c>
      <c r="E133" s="21">
        <v>6.2000000000000002</v>
      </c>
      <c r="F133" s="21">
        <v>2.2000000000000002</v>
      </c>
      <c r="G133" s="22">
        <v>65</v>
      </c>
      <c r="H133" s="22">
        <v>0</v>
      </c>
      <c r="I133" s="22">
        <v>0</v>
      </c>
      <c r="J133" s="22">
        <v>0</v>
      </c>
      <c r="K133" s="21">
        <v>0</v>
      </c>
      <c r="L133" s="21">
        <v>0</v>
      </c>
      <c r="M133" s="21">
        <v>0</v>
      </c>
      <c r="N133" s="18">
        <v>0</v>
      </c>
    </row>
    <row r="134" ht="15">
      <c r="A134" s="15">
        <v>223</v>
      </c>
      <c r="B134" s="31" t="s">
        <v>86</v>
      </c>
      <c r="C134" s="20" t="s">
        <v>131</v>
      </c>
      <c r="D134" s="21">
        <v>25.699999999999999</v>
      </c>
      <c r="E134" s="21">
        <v>20.100000000000001</v>
      </c>
      <c r="F134" s="21">
        <v>38.200000000000003</v>
      </c>
      <c r="G134" s="22">
        <v>437</v>
      </c>
      <c r="H134" s="22">
        <v>306</v>
      </c>
      <c r="I134" s="22">
        <v>41</v>
      </c>
      <c r="J134" s="22">
        <v>373</v>
      </c>
      <c r="K134" s="21">
        <v>1</v>
      </c>
      <c r="L134" s="21">
        <v>0.089999999999999997</v>
      </c>
      <c r="M134" s="21">
        <v>0.5</v>
      </c>
      <c r="N134" s="18">
        <v>0.080000000000000002</v>
      </c>
    </row>
    <row r="135" ht="15">
      <c r="A135" s="15">
        <v>338</v>
      </c>
      <c r="B135" s="19" t="s">
        <v>174</v>
      </c>
      <c r="C135" s="20" t="s">
        <v>128</v>
      </c>
      <c r="D135" s="21">
        <v>0.40000000000000002</v>
      </c>
      <c r="E135" s="11">
        <v>0.40000000000000002</v>
      </c>
      <c r="F135" s="11">
        <v>10.800000000000001</v>
      </c>
      <c r="G135" s="12">
        <v>49</v>
      </c>
      <c r="H135" s="12">
        <v>18</v>
      </c>
      <c r="I135" s="12">
        <v>10</v>
      </c>
      <c r="J135" s="12">
        <v>12</v>
      </c>
      <c r="K135" s="11">
        <v>2.3999999999999999</v>
      </c>
      <c r="L135" s="11">
        <v>0</v>
      </c>
      <c r="M135" s="11">
        <v>11</v>
      </c>
      <c r="N135" s="23">
        <v>0</v>
      </c>
    </row>
    <row r="136" ht="15">
      <c r="A136" s="15">
        <v>376</v>
      </c>
      <c r="B136" s="19" t="s">
        <v>71</v>
      </c>
      <c r="C136" s="20" t="s">
        <v>34</v>
      </c>
      <c r="D136" s="11">
        <v>0.20000000000000001</v>
      </c>
      <c r="E136" s="11">
        <v>0.10000000000000001</v>
      </c>
      <c r="F136" s="11">
        <v>10.1</v>
      </c>
      <c r="G136" s="12">
        <v>41</v>
      </c>
      <c r="H136" s="12">
        <v>5</v>
      </c>
      <c r="I136" s="12">
        <v>4</v>
      </c>
      <c r="J136" s="12">
        <v>8</v>
      </c>
      <c r="K136" s="11">
        <v>0.90000000000000002</v>
      </c>
      <c r="L136" s="11">
        <v>0</v>
      </c>
      <c r="M136" s="11">
        <v>0.10000000000000001</v>
      </c>
      <c r="N136" s="23">
        <v>0</v>
      </c>
      <c r="HQ136" s="25"/>
      <c r="HR136" s="25"/>
    </row>
    <row r="137" ht="15">
      <c r="A137" s="10"/>
      <c r="B137" s="24" t="s">
        <v>84</v>
      </c>
      <c r="C137" s="17" t="s">
        <v>26</v>
      </c>
      <c r="D137" s="11">
        <v>1.75</v>
      </c>
      <c r="E137" s="11">
        <v>0.625</v>
      </c>
      <c r="F137" s="11">
        <v>12.5</v>
      </c>
      <c r="G137" s="12">
        <v>60</v>
      </c>
      <c r="H137" s="12">
        <v>0</v>
      </c>
      <c r="I137" s="12">
        <v>0</v>
      </c>
      <c r="J137" s="12">
        <v>0</v>
      </c>
      <c r="K137" s="11">
        <v>0</v>
      </c>
      <c r="L137" s="11">
        <v>0</v>
      </c>
      <c r="M137" s="11">
        <v>0</v>
      </c>
      <c r="N137" s="23">
        <v>0</v>
      </c>
    </row>
    <row r="138" ht="15">
      <c r="A138" s="10"/>
      <c r="B138" s="35" t="s">
        <v>27</v>
      </c>
      <c r="C138" s="27"/>
      <c r="D138" s="28">
        <f>SUM(D133:D137)</f>
        <v>28.149999999999999</v>
      </c>
      <c r="E138" s="28">
        <f t="shared" ref="E138:N138" si="24">SUM(E133:E137)</f>
        <v>27.425000000000001</v>
      </c>
      <c r="F138" s="28">
        <f t="shared" si="24"/>
        <v>73.800000000000011</v>
      </c>
      <c r="G138" s="29">
        <f t="shared" si="24"/>
        <v>652</v>
      </c>
      <c r="H138" s="29">
        <f t="shared" si="24"/>
        <v>329</v>
      </c>
      <c r="I138" s="29">
        <f t="shared" si="24"/>
        <v>55</v>
      </c>
      <c r="J138" s="29">
        <f t="shared" si="24"/>
        <v>393</v>
      </c>
      <c r="K138" s="28">
        <f t="shared" si="24"/>
        <v>4.2999999999999998</v>
      </c>
      <c r="L138" s="28">
        <f t="shared" si="24"/>
        <v>0.089999999999999997</v>
      </c>
      <c r="M138" s="28">
        <f t="shared" si="24"/>
        <v>11.6</v>
      </c>
      <c r="N138" s="50">
        <f t="shared" si="24"/>
        <v>0.080000000000000002</v>
      </c>
    </row>
    <row r="139" ht="15">
      <c r="A139" s="10"/>
      <c r="B139" s="16" t="s">
        <v>28</v>
      </c>
      <c r="C139" s="17"/>
      <c r="D139" s="11"/>
      <c r="E139" s="11"/>
      <c r="F139" s="11"/>
      <c r="G139" s="12"/>
      <c r="H139" s="12"/>
      <c r="I139" s="12"/>
      <c r="J139" s="12"/>
      <c r="K139" s="11"/>
      <c r="L139" s="11"/>
      <c r="M139" s="11"/>
      <c r="N139" s="23"/>
    </row>
    <row r="140" ht="15">
      <c r="A140" s="15" t="s">
        <v>159</v>
      </c>
      <c r="B140" s="40" t="s">
        <v>171</v>
      </c>
      <c r="C140" s="20" t="s">
        <v>29</v>
      </c>
      <c r="D140" s="21">
        <v>2.2999999999999998</v>
      </c>
      <c r="E140" s="21">
        <v>3</v>
      </c>
      <c r="F140" s="21">
        <v>11.699999999999999</v>
      </c>
      <c r="G140" s="22">
        <v>96</v>
      </c>
      <c r="H140" s="22">
        <v>16</v>
      </c>
      <c r="I140" s="22">
        <v>26</v>
      </c>
      <c r="J140" s="22">
        <v>70</v>
      </c>
      <c r="K140" s="21">
        <v>0.90000000000000002</v>
      </c>
      <c r="L140" s="21">
        <v>0.40000000000000002</v>
      </c>
      <c r="M140" s="21">
        <v>0.10000000000000001</v>
      </c>
      <c r="N140" s="18">
        <v>0.01</v>
      </c>
    </row>
    <row r="141" s="63" customFormat="1">
      <c r="A141" s="57">
        <v>234</v>
      </c>
      <c r="B141" s="77" t="s">
        <v>133</v>
      </c>
      <c r="C141" s="78" t="s">
        <v>30</v>
      </c>
      <c r="D141" s="79">
        <v>13</v>
      </c>
      <c r="E141" s="79">
        <v>10.5</v>
      </c>
      <c r="F141" s="79">
        <v>15.5</v>
      </c>
      <c r="G141" s="80">
        <v>208</v>
      </c>
      <c r="H141" s="80">
        <v>62</v>
      </c>
      <c r="I141" s="80">
        <v>43</v>
      </c>
      <c r="J141" s="80">
        <v>176</v>
      </c>
      <c r="K141" s="79">
        <v>1.3</v>
      </c>
      <c r="L141" s="79">
        <v>0.20000000000000001</v>
      </c>
      <c r="M141" s="79">
        <v>0.40000000000000002</v>
      </c>
      <c r="N141" s="81">
        <v>4.4000000000000004</v>
      </c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2"/>
      <c r="EO141" s="62"/>
      <c r="EP141" s="62"/>
      <c r="EQ141" s="62"/>
      <c r="ER141" s="62"/>
      <c r="ES141" s="62"/>
      <c r="ET141" s="62"/>
      <c r="EU141" s="62"/>
      <c r="EV141" s="62"/>
      <c r="EW141" s="62"/>
      <c r="EX141" s="62"/>
      <c r="EY141" s="62"/>
      <c r="EZ141" s="62"/>
      <c r="FA141" s="62"/>
      <c r="FB141" s="62"/>
      <c r="FC141" s="62"/>
      <c r="FD141" s="62"/>
      <c r="FE141" s="62"/>
      <c r="FF141" s="62"/>
      <c r="FG141" s="62"/>
      <c r="FH141" s="62"/>
      <c r="FI141" s="62"/>
      <c r="FJ141" s="62"/>
      <c r="FK141" s="62"/>
      <c r="FL141" s="62"/>
      <c r="FM141" s="62"/>
      <c r="FN141" s="62"/>
      <c r="FO141" s="62"/>
      <c r="FP141" s="62"/>
      <c r="FQ141" s="62"/>
      <c r="FR141" s="62"/>
      <c r="FS141" s="62"/>
      <c r="FT141" s="62"/>
      <c r="FU141" s="62"/>
      <c r="FV141" s="62"/>
      <c r="FW141" s="62"/>
      <c r="FX141" s="62"/>
      <c r="FY141" s="62"/>
      <c r="FZ141" s="62"/>
      <c r="GA141" s="62"/>
      <c r="GB141" s="62"/>
      <c r="GC141" s="62"/>
      <c r="GD141" s="62"/>
      <c r="GE141" s="62"/>
      <c r="GF141" s="62"/>
      <c r="GG141" s="62"/>
      <c r="GH141" s="62"/>
      <c r="GI141" s="62"/>
      <c r="GJ141" s="62"/>
      <c r="GK141" s="62"/>
      <c r="GL141" s="62"/>
      <c r="GM141" s="62"/>
      <c r="GN141" s="62"/>
      <c r="GO141" s="62"/>
      <c r="GP141" s="62"/>
      <c r="GQ141" s="62"/>
      <c r="GR141" s="62"/>
      <c r="GS141" s="62"/>
      <c r="GT141" s="62"/>
      <c r="GU141" s="62"/>
      <c r="GV141" s="62"/>
      <c r="GW141" s="62"/>
      <c r="GX141" s="62"/>
      <c r="GY141" s="62"/>
      <c r="GZ141" s="62"/>
      <c r="HA141" s="62"/>
      <c r="HB141" s="62"/>
      <c r="HC141" s="62"/>
      <c r="HD141" s="62"/>
      <c r="HE141" s="62"/>
      <c r="HF141" s="62"/>
      <c r="HG141" s="62"/>
      <c r="HH141" s="62"/>
      <c r="HI141" s="62"/>
      <c r="HJ141" s="62"/>
      <c r="HK141" s="62"/>
      <c r="HL141" s="62"/>
      <c r="HM141" s="62"/>
      <c r="HN141" s="62"/>
      <c r="HO141" s="62"/>
      <c r="HP141" s="62"/>
    </row>
    <row r="142" ht="15">
      <c r="A142" s="10">
        <v>312</v>
      </c>
      <c r="B142" s="31" t="s">
        <v>70</v>
      </c>
      <c r="C142" s="20" t="s">
        <v>32</v>
      </c>
      <c r="D142" s="21">
        <v>3.1000000000000001</v>
      </c>
      <c r="E142" s="11">
        <v>5.2000000000000002</v>
      </c>
      <c r="F142" s="11">
        <v>12.1</v>
      </c>
      <c r="G142" s="12">
        <v>108</v>
      </c>
      <c r="H142" s="12">
        <v>38</v>
      </c>
      <c r="I142" s="12">
        <v>28</v>
      </c>
      <c r="J142" s="12">
        <v>82</v>
      </c>
      <c r="K142" s="11">
        <v>1</v>
      </c>
      <c r="L142" s="11">
        <v>0.10000000000000001</v>
      </c>
      <c r="M142" s="11">
        <v>5.0999999999999996</v>
      </c>
      <c r="N142" s="23">
        <v>0.10000000000000001</v>
      </c>
    </row>
    <row r="143" ht="25.5">
      <c r="A143" s="15" t="s">
        <v>96</v>
      </c>
      <c r="B143" s="19" t="s">
        <v>97</v>
      </c>
      <c r="C143" s="20" t="s">
        <v>51</v>
      </c>
      <c r="D143" s="11">
        <v>1.1000000000000001</v>
      </c>
      <c r="E143" s="11">
        <v>3.6000000000000001</v>
      </c>
      <c r="F143" s="11">
        <v>8.5</v>
      </c>
      <c r="G143" s="12">
        <v>71</v>
      </c>
      <c r="H143" s="12">
        <v>30</v>
      </c>
      <c r="I143" s="12">
        <v>10</v>
      </c>
      <c r="J143" s="12">
        <v>19</v>
      </c>
      <c r="K143" s="11">
        <v>0.40000000000000002</v>
      </c>
      <c r="L143" s="11">
        <v>0.01</v>
      </c>
      <c r="M143" s="11">
        <v>18.600000000000001</v>
      </c>
      <c r="N143" s="23">
        <v>0</v>
      </c>
    </row>
    <row r="144" ht="15">
      <c r="A144" s="10">
        <v>348</v>
      </c>
      <c r="B144" s="39" t="s">
        <v>46</v>
      </c>
      <c r="C144" s="17" t="s">
        <v>34</v>
      </c>
      <c r="D144" s="11">
        <v>1</v>
      </c>
      <c r="E144" s="11">
        <v>0</v>
      </c>
      <c r="F144" s="11">
        <v>13.199999999999999</v>
      </c>
      <c r="G144" s="12">
        <v>86</v>
      </c>
      <c r="H144" s="12">
        <v>33</v>
      </c>
      <c r="I144" s="12">
        <v>21</v>
      </c>
      <c r="J144" s="12">
        <v>29</v>
      </c>
      <c r="K144" s="11">
        <v>0.68999999999999995</v>
      </c>
      <c r="L144" s="11">
        <v>0.02</v>
      </c>
      <c r="M144" s="11">
        <v>0.89000000000000001</v>
      </c>
      <c r="N144" s="23">
        <v>0</v>
      </c>
    </row>
    <row r="145" ht="25.5">
      <c r="A145" s="10"/>
      <c r="B145" s="24" t="s">
        <v>85</v>
      </c>
      <c r="C145" s="17" t="s">
        <v>110</v>
      </c>
      <c r="D145" s="11">
        <v>4.5999999999999996</v>
      </c>
      <c r="E145" s="11">
        <v>1.3</v>
      </c>
      <c r="F145" s="11">
        <v>30.800000000000001</v>
      </c>
      <c r="G145" s="12">
        <v>149</v>
      </c>
      <c r="H145" s="12">
        <v>18</v>
      </c>
      <c r="I145" s="12">
        <v>0</v>
      </c>
      <c r="J145" s="12">
        <v>0</v>
      </c>
      <c r="K145" s="11">
        <v>0.97999999999999998</v>
      </c>
      <c r="L145" s="11">
        <v>0.090000000000000011</v>
      </c>
      <c r="M145" s="11">
        <v>0</v>
      </c>
      <c r="N145" s="23">
        <v>0</v>
      </c>
    </row>
    <row r="146" ht="15">
      <c r="A146" s="10"/>
      <c r="B146" s="35" t="s">
        <v>27</v>
      </c>
      <c r="C146" s="27"/>
      <c r="D146" s="28">
        <f t="shared" ref="D146:N146" si="25">SUM(D140:D145)</f>
        <v>25.100000000000001</v>
      </c>
      <c r="E146" s="28">
        <f t="shared" si="25"/>
        <v>23.600000000000001</v>
      </c>
      <c r="F146" s="28">
        <f t="shared" si="25"/>
        <v>91.799999999999997</v>
      </c>
      <c r="G146" s="29">
        <f t="shared" si="25"/>
        <v>718</v>
      </c>
      <c r="H146" s="29">
        <f t="shared" si="25"/>
        <v>197</v>
      </c>
      <c r="I146" s="29">
        <f t="shared" si="25"/>
        <v>128</v>
      </c>
      <c r="J146" s="29">
        <f t="shared" si="25"/>
        <v>376</v>
      </c>
      <c r="K146" s="28">
        <f t="shared" si="25"/>
        <v>5.2699999999999996</v>
      </c>
      <c r="L146" s="28">
        <f t="shared" si="25"/>
        <v>0.82000000000000006</v>
      </c>
      <c r="M146" s="28">
        <f t="shared" si="25"/>
        <v>25.090000000000003</v>
      </c>
      <c r="N146" s="50">
        <f t="shared" si="25"/>
        <v>4.5099999999999998</v>
      </c>
    </row>
    <row r="147" ht="15">
      <c r="A147" s="10"/>
      <c r="B147" s="16" t="s">
        <v>36</v>
      </c>
      <c r="C147" s="17"/>
      <c r="D147" s="11"/>
      <c r="E147" s="11"/>
      <c r="F147" s="11"/>
      <c r="G147" s="12"/>
      <c r="H147" s="12"/>
      <c r="I147" s="12"/>
      <c r="J147" s="12"/>
      <c r="K147" s="11"/>
      <c r="L147" s="11"/>
      <c r="M147" s="11"/>
      <c r="N147" s="23"/>
    </row>
    <row r="148" ht="15">
      <c r="A148" s="15"/>
      <c r="B148" s="19" t="s">
        <v>116</v>
      </c>
      <c r="C148" s="20" t="s">
        <v>51</v>
      </c>
      <c r="D148" s="11">
        <v>3.5</v>
      </c>
      <c r="E148" s="11">
        <v>10.9</v>
      </c>
      <c r="F148" s="11">
        <v>43.299999999999997</v>
      </c>
      <c r="G148" s="12">
        <v>289</v>
      </c>
      <c r="H148" s="12">
        <v>0</v>
      </c>
      <c r="I148" s="12">
        <v>0</v>
      </c>
      <c r="J148" s="12">
        <v>0</v>
      </c>
      <c r="K148" s="11">
        <v>0</v>
      </c>
      <c r="L148" s="11">
        <v>0</v>
      </c>
      <c r="M148" s="11">
        <v>0</v>
      </c>
      <c r="N148" s="23">
        <v>0</v>
      </c>
    </row>
    <row r="149" ht="15">
      <c r="A149" s="15">
        <v>342</v>
      </c>
      <c r="B149" s="34" t="s">
        <v>117</v>
      </c>
      <c r="C149" s="20" t="s">
        <v>34</v>
      </c>
      <c r="D149" s="21">
        <v>0.20000000000000001</v>
      </c>
      <c r="E149" s="11">
        <v>0.10000000000000001</v>
      </c>
      <c r="F149" s="11">
        <v>14</v>
      </c>
      <c r="G149" s="12">
        <v>58</v>
      </c>
      <c r="H149" s="12">
        <v>8</v>
      </c>
      <c r="I149" s="12">
        <v>5</v>
      </c>
      <c r="J149" s="12">
        <v>6</v>
      </c>
      <c r="K149" s="11">
        <v>1</v>
      </c>
      <c r="L149" s="11">
        <v>0</v>
      </c>
      <c r="M149" s="11">
        <v>2.1000000000000001</v>
      </c>
      <c r="N149" s="23">
        <v>0</v>
      </c>
    </row>
    <row r="150" ht="15">
      <c r="A150" s="10"/>
      <c r="B150" s="35" t="s">
        <v>27</v>
      </c>
      <c r="C150" s="27"/>
      <c r="D150" s="28">
        <f>SUM(D148+D149)</f>
        <v>3.7000000000000002</v>
      </c>
      <c r="E150" s="28">
        <f t="shared" ref="E150:N150" si="26">SUM(E148+E149)</f>
        <v>11</v>
      </c>
      <c r="F150" s="28">
        <f t="shared" si="26"/>
        <v>57.299999999999997</v>
      </c>
      <c r="G150" s="29">
        <f t="shared" si="26"/>
        <v>347</v>
      </c>
      <c r="H150" s="29">
        <f t="shared" si="26"/>
        <v>8</v>
      </c>
      <c r="I150" s="29">
        <f t="shared" si="26"/>
        <v>5</v>
      </c>
      <c r="J150" s="29">
        <f t="shared" si="26"/>
        <v>6</v>
      </c>
      <c r="K150" s="28">
        <f t="shared" si="26"/>
        <v>1</v>
      </c>
      <c r="L150" s="28">
        <f t="shared" si="26"/>
        <v>0</v>
      </c>
      <c r="M150" s="28">
        <f t="shared" si="26"/>
        <v>2.1000000000000001</v>
      </c>
      <c r="N150" s="50">
        <f t="shared" si="26"/>
        <v>0</v>
      </c>
    </row>
    <row r="151" ht="15">
      <c r="A151" s="10"/>
      <c r="B151" s="36" t="s">
        <v>40</v>
      </c>
      <c r="C151" s="37"/>
      <c r="D151" s="37">
        <f t="shared" ref="D151:N151" si="27">D138+D146+D150</f>
        <v>56.950000000000003</v>
      </c>
      <c r="E151" s="37">
        <f t="shared" si="27"/>
        <v>62.025000000000006</v>
      </c>
      <c r="F151" s="37">
        <f t="shared" si="27"/>
        <v>222.90000000000003</v>
      </c>
      <c r="G151" s="38">
        <f t="shared" si="27"/>
        <v>1717</v>
      </c>
      <c r="H151" s="38">
        <f t="shared" si="27"/>
        <v>534</v>
      </c>
      <c r="I151" s="38">
        <f t="shared" si="27"/>
        <v>188</v>
      </c>
      <c r="J151" s="38">
        <f t="shared" si="27"/>
        <v>775</v>
      </c>
      <c r="K151" s="37">
        <f t="shared" si="27"/>
        <v>10.57</v>
      </c>
      <c r="L151" s="37">
        <f t="shared" si="27"/>
        <v>0.91000000000000003</v>
      </c>
      <c r="M151" s="37">
        <f t="shared" si="27"/>
        <v>38.790000000000006</v>
      </c>
      <c r="N151" s="64">
        <f t="shared" si="27"/>
        <v>4.5899999999999999</v>
      </c>
    </row>
    <row r="152" ht="15">
      <c r="A152" s="10"/>
      <c r="B152" s="14" t="s">
        <v>53</v>
      </c>
      <c r="C152" s="17"/>
      <c r="D152" s="11"/>
      <c r="E152" s="11"/>
      <c r="F152" s="11"/>
      <c r="G152" s="12"/>
      <c r="H152" s="12"/>
      <c r="I152" s="12"/>
      <c r="J152" s="12"/>
      <c r="K152" s="11"/>
      <c r="L152" s="11"/>
      <c r="M152" s="11"/>
      <c r="N152" s="23"/>
    </row>
    <row r="153" ht="15">
      <c r="A153" s="10"/>
      <c r="B153" s="16" t="s">
        <v>19</v>
      </c>
      <c r="C153" s="17"/>
      <c r="D153" s="11"/>
      <c r="E153" s="11"/>
      <c r="F153" s="11"/>
      <c r="G153" s="12"/>
      <c r="H153" s="12"/>
      <c r="I153" s="12"/>
      <c r="J153" s="12"/>
      <c r="K153" s="11"/>
      <c r="L153" s="11"/>
      <c r="M153" s="11"/>
      <c r="N153" s="23"/>
    </row>
    <row r="154" ht="15">
      <c r="A154" s="15">
        <v>14</v>
      </c>
      <c r="B154" s="19" t="s">
        <v>20</v>
      </c>
      <c r="C154" s="20" t="s">
        <v>42</v>
      </c>
      <c r="D154" s="21">
        <v>0.10000000000000001</v>
      </c>
      <c r="E154" s="21">
        <v>6.2000000000000002</v>
      </c>
      <c r="F154" s="21">
        <v>2.2000000000000002</v>
      </c>
      <c r="G154" s="22">
        <v>65</v>
      </c>
      <c r="H154" s="22">
        <v>0</v>
      </c>
      <c r="I154" s="22">
        <v>0</v>
      </c>
      <c r="J154" s="22">
        <v>0</v>
      </c>
      <c r="K154" s="21">
        <v>0</v>
      </c>
      <c r="L154" s="21">
        <v>0</v>
      </c>
      <c r="M154" s="21">
        <v>0</v>
      </c>
      <c r="N154" s="18">
        <v>0</v>
      </c>
    </row>
    <row r="155" ht="15">
      <c r="A155" s="15" t="s">
        <v>109</v>
      </c>
      <c r="B155" s="19" t="s">
        <v>179</v>
      </c>
      <c r="C155" s="20" t="s">
        <v>30</v>
      </c>
      <c r="D155" s="21">
        <v>13.199999999999999</v>
      </c>
      <c r="E155" s="21">
        <v>10.6</v>
      </c>
      <c r="F155" s="21">
        <v>3.2999999999999998</v>
      </c>
      <c r="G155" s="22">
        <v>161</v>
      </c>
      <c r="H155" s="22">
        <v>156</v>
      </c>
      <c r="I155" s="22">
        <v>16</v>
      </c>
      <c r="J155" s="22">
        <v>99</v>
      </c>
      <c r="K155" s="21">
        <v>1.1000000000000001</v>
      </c>
      <c r="L155" s="21">
        <v>0.01</v>
      </c>
      <c r="M155" s="21">
        <v>0.59999999999999998</v>
      </c>
      <c r="N155" s="18">
        <v>0.029999999999999999</v>
      </c>
    </row>
    <row r="156" ht="15">
      <c r="A156" s="15">
        <v>302</v>
      </c>
      <c r="B156" s="19" t="s">
        <v>54</v>
      </c>
      <c r="C156" s="20" t="s">
        <v>32</v>
      </c>
      <c r="D156" s="21">
        <v>8.5</v>
      </c>
      <c r="E156" s="21">
        <v>7.2999999999999998</v>
      </c>
      <c r="F156" s="21">
        <v>36.600000000000001</v>
      </c>
      <c r="G156" s="22">
        <v>246</v>
      </c>
      <c r="H156" s="22">
        <v>15</v>
      </c>
      <c r="I156" s="22">
        <v>133</v>
      </c>
      <c r="J156" s="22">
        <v>201</v>
      </c>
      <c r="K156" s="21">
        <v>4.4800000000000004</v>
      </c>
      <c r="L156" s="21">
        <v>0.20999999999999999</v>
      </c>
      <c r="M156" s="21">
        <v>0</v>
      </c>
      <c r="N156" s="18">
        <v>0</v>
      </c>
    </row>
    <row r="157" ht="15">
      <c r="A157" s="15" t="s">
        <v>44</v>
      </c>
      <c r="B157" s="34" t="s">
        <v>45</v>
      </c>
      <c r="C157" s="20" t="s">
        <v>34</v>
      </c>
      <c r="D157" s="21">
        <v>2.7000000000000002</v>
      </c>
      <c r="E157" s="21">
        <v>1.8999999999999999</v>
      </c>
      <c r="F157" s="21">
        <v>22.5</v>
      </c>
      <c r="G157" s="22">
        <v>118</v>
      </c>
      <c r="H157" s="22">
        <v>85</v>
      </c>
      <c r="I157" s="22">
        <v>10</v>
      </c>
      <c r="J157" s="22">
        <v>63</v>
      </c>
      <c r="K157" s="21">
        <v>0.10000000000000001</v>
      </c>
      <c r="L157" s="21">
        <v>0.30000000000000004</v>
      </c>
      <c r="M157" s="21">
        <v>0.90000000000000002</v>
      </c>
      <c r="N157" s="18">
        <v>0.14000000000000001</v>
      </c>
    </row>
    <row r="158" ht="15">
      <c r="A158" s="10"/>
      <c r="B158" s="24" t="s">
        <v>84</v>
      </c>
      <c r="C158" s="17" t="s">
        <v>154</v>
      </c>
      <c r="D158" s="11">
        <v>2.7999999999999998</v>
      </c>
      <c r="E158" s="11">
        <v>1</v>
      </c>
      <c r="F158" s="11">
        <v>20</v>
      </c>
      <c r="G158" s="12">
        <v>96</v>
      </c>
      <c r="H158" s="12">
        <v>0</v>
      </c>
      <c r="I158" s="12">
        <v>0</v>
      </c>
      <c r="J158" s="12">
        <v>0</v>
      </c>
      <c r="K158" s="11">
        <v>0</v>
      </c>
      <c r="L158" s="11">
        <v>0</v>
      </c>
      <c r="M158" s="11">
        <v>0</v>
      </c>
      <c r="N158" s="23">
        <v>0</v>
      </c>
      <c r="HQ158" s="25"/>
      <c r="HR158" s="25"/>
    </row>
    <row r="159" ht="15">
      <c r="A159" s="10"/>
      <c r="B159" s="35" t="s">
        <v>27</v>
      </c>
      <c r="C159" s="27"/>
      <c r="D159" s="28">
        <f t="shared" ref="D159:N159" si="28">SUM(D154:D158)</f>
        <v>27.299999999999997</v>
      </c>
      <c r="E159" s="28">
        <f t="shared" si="28"/>
        <v>27</v>
      </c>
      <c r="F159" s="28">
        <f t="shared" si="28"/>
        <v>84.599999999999994</v>
      </c>
      <c r="G159" s="29">
        <f t="shared" si="28"/>
        <v>686</v>
      </c>
      <c r="H159" s="29">
        <f t="shared" si="28"/>
        <v>256</v>
      </c>
      <c r="I159" s="29">
        <f t="shared" si="28"/>
        <v>159</v>
      </c>
      <c r="J159" s="29">
        <f t="shared" si="28"/>
        <v>363</v>
      </c>
      <c r="K159" s="28">
        <f t="shared" si="28"/>
        <v>5.6799999999999997</v>
      </c>
      <c r="L159" s="28">
        <f t="shared" si="28"/>
        <v>0.52000000000000002</v>
      </c>
      <c r="M159" s="28">
        <f t="shared" si="28"/>
        <v>1.5</v>
      </c>
      <c r="N159" s="50">
        <f t="shared" si="28"/>
        <v>0.17000000000000001</v>
      </c>
    </row>
    <row r="160" ht="15">
      <c r="A160" s="10"/>
      <c r="B160" s="16" t="s">
        <v>28</v>
      </c>
      <c r="C160" s="17"/>
      <c r="D160" s="11"/>
      <c r="E160" s="11"/>
      <c r="F160" s="11"/>
      <c r="G160" s="12"/>
      <c r="H160" s="12"/>
      <c r="I160" s="12"/>
      <c r="J160" s="12"/>
      <c r="K160" s="11"/>
      <c r="L160" s="11"/>
      <c r="M160" s="11"/>
      <c r="N160" s="23"/>
    </row>
    <row r="161" ht="25.5">
      <c r="A161" s="10" t="s">
        <v>88</v>
      </c>
      <c r="B161" s="39" t="s">
        <v>146</v>
      </c>
      <c r="C161" s="20" t="s">
        <v>59</v>
      </c>
      <c r="D161" s="11">
        <v>5</v>
      </c>
      <c r="E161" s="11">
        <v>6.4000000000000004</v>
      </c>
      <c r="F161" s="11">
        <v>10.199999999999999</v>
      </c>
      <c r="G161" s="12">
        <v>119</v>
      </c>
      <c r="H161" s="12">
        <v>39</v>
      </c>
      <c r="I161" s="12">
        <v>24.699999999999999</v>
      </c>
      <c r="J161" s="12">
        <v>86.5</v>
      </c>
      <c r="K161" s="11">
        <v>1.7</v>
      </c>
      <c r="L161" s="11">
        <v>0.17999999999999999</v>
      </c>
      <c r="M161" s="11">
        <v>9.1999999999999993</v>
      </c>
      <c r="N161" s="23">
        <v>0.01</v>
      </c>
    </row>
    <row r="162" ht="15">
      <c r="A162" s="15">
        <v>271</v>
      </c>
      <c r="B162" s="19" t="s">
        <v>142</v>
      </c>
      <c r="C162" s="20" t="s">
        <v>30</v>
      </c>
      <c r="D162" s="21">
        <v>13.800000000000001</v>
      </c>
      <c r="E162" s="21">
        <v>11.300000000000001</v>
      </c>
      <c r="F162" s="21">
        <v>10.1</v>
      </c>
      <c r="G162" s="22">
        <v>198</v>
      </c>
      <c r="H162" s="22">
        <v>10</v>
      </c>
      <c r="I162" s="22">
        <v>10</v>
      </c>
      <c r="J162" s="22">
        <v>53</v>
      </c>
      <c r="K162" s="21">
        <v>1</v>
      </c>
      <c r="L162" s="21">
        <v>0.29999999999999999</v>
      </c>
      <c r="M162" s="21">
        <v>0</v>
      </c>
      <c r="N162" s="18">
        <v>0</v>
      </c>
    </row>
    <row r="163" ht="15">
      <c r="A163" s="10">
        <v>309</v>
      </c>
      <c r="B163" s="24" t="s">
        <v>31</v>
      </c>
      <c r="C163" s="49" t="s">
        <v>32</v>
      </c>
      <c r="D163" s="11">
        <v>5.4000000000000004</v>
      </c>
      <c r="E163" s="11">
        <v>4.9000000000000004</v>
      </c>
      <c r="F163" s="11">
        <v>27.899999999999999</v>
      </c>
      <c r="G163" s="12">
        <v>178</v>
      </c>
      <c r="H163" s="12">
        <v>6</v>
      </c>
      <c r="I163" s="12">
        <v>8</v>
      </c>
      <c r="J163" s="12">
        <v>35</v>
      </c>
      <c r="K163" s="11">
        <v>0.76000000000000001</v>
      </c>
      <c r="L163" s="11">
        <v>0.050000000000000003</v>
      </c>
      <c r="M163" s="11">
        <v>0</v>
      </c>
      <c r="N163" s="23">
        <v>0.02</v>
      </c>
    </row>
    <row r="164" ht="15">
      <c r="A164" s="10" t="s">
        <v>138</v>
      </c>
      <c r="B164" s="24" t="s">
        <v>137</v>
      </c>
      <c r="C164" s="17" t="s">
        <v>170</v>
      </c>
      <c r="D164" s="11">
        <v>0.40000000000000002</v>
      </c>
      <c r="E164" s="11">
        <v>1.6000000000000001</v>
      </c>
      <c r="F164" s="11">
        <v>2.7000000000000002</v>
      </c>
      <c r="G164" s="12">
        <v>27</v>
      </c>
      <c r="H164" s="12">
        <v>11</v>
      </c>
      <c r="I164" s="12">
        <v>5</v>
      </c>
      <c r="J164" s="12">
        <v>11</v>
      </c>
      <c r="K164" s="11">
        <v>0.29999999999999999</v>
      </c>
      <c r="L164" s="11">
        <v>0.01</v>
      </c>
      <c r="M164" s="11">
        <v>3.3999999999999999</v>
      </c>
      <c r="N164" s="23">
        <v>0</v>
      </c>
    </row>
    <row r="165" ht="15">
      <c r="A165" s="15">
        <v>338</v>
      </c>
      <c r="B165" s="83" t="s">
        <v>174</v>
      </c>
      <c r="C165" s="20" t="s">
        <v>128</v>
      </c>
      <c r="D165" s="21">
        <v>0.40000000000000002</v>
      </c>
      <c r="E165" s="11">
        <v>0.40000000000000002</v>
      </c>
      <c r="F165" s="11">
        <v>10.800000000000001</v>
      </c>
      <c r="G165" s="12">
        <v>49</v>
      </c>
      <c r="H165" s="12">
        <v>18</v>
      </c>
      <c r="I165" s="12">
        <v>10</v>
      </c>
      <c r="J165" s="12">
        <v>12</v>
      </c>
      <c r="K165" s="11">
        <v>2.3999999999999999</v>
      </c>
      <c r="L165" s="11">
        <v>0</v>
      </c>
      <c r="M165" s="11">
        <v>11</v>
      </c>
      <c r="N165" s="23">
        <v>0</v>
      </c>
    </row>
    <row r="166" ht="15">
      <c r="A166" s="10">
        <v>377</v>
      </c>
      <c r="B166" s="13" t="s">
        <v>23</v>
      </c>
      <c r="C166" s="17" t="s">
        <v>24</v>
      </c>
      <c r="D166" s="11">
        <v>0.29999999999999999</v>
      </c>
      <c r="E166" s="11">
        <v>0.10000000000000001</v>
      </c>
      <c r="F166" s="11">
        <v>10.300000000000001</v>
      </c>
      <c r="G166" s="12">
        <v>43</v>
      </c>
      <c r="H166" s="12">
        <v>8</v>
      </c>
      <c r="I166" s="12">
        <v>5</v>
      </c>
      <c r="J166" s="12">
        <v>10</v>
      </c>
      <c r="K166" s="11">
        <v>0.90000000000000002</v>
      </c>
      <c r="L166" s="11">
        <v>0</v>
      </c>
      <c r="M166" s="11">
        <v>2.8999999999999999</v>
      </c>
      <c r="N166" s="23">
        <v>0</v>
      </c>
    </row>
    <row r="167" ht="25.5">
      <c r="A167" s="10"/>
      <c r="B167" s="19" t="s">
        <v>85</v>
      </c>
      <c r="C167" s="20" t="s">
        <v>47</v>
      </c>
      <c r="D167" s="11">
        <v>3.2000000000000002</v>
      </c>
      <c r="E167" s="11">
        <v>0.80000000000000004</v>
      </c>
      <c r="F167" s="11">
        <v>20.800000000000001</v>
      </c>
      <c r="G167" s="12">
        <v>101</v>
      </c>
      <c r="H167" s="12">
        <v>18</v>
      </c>
      <c r="I167" s="12">
        <v>0</v>
      </c>
      <c r="J167" s="12">
        <v>0</v>
      </c>
      <c r="K167" s="11">
        <v>0.97999999999999998</v>
      </c>
      <c r="L167" s="11">
        <v>0.089999999999999997</v>
      </c>
      <c r="M167" s="11">
        <v>0</v>
      </c>
      <c r="N167" s="23">
        <v>0</v>
      </c>
      <c r="HQ167" s="25"/>
      <c r="HR167" s="25"/>
    </row>
    <row r="168" ht="15">
      <c r="A168" s="10"/>
      <c r="B168" s="35" t="s">
        <v>27</v>
      </c>
      <c r="C168" s="27"/>
      <c r="D168" s="28">
        <f t="shared" ref="D168:N168" si="29">SUM(D161:D167)</f>
        <v>28.5</v>
      </c>
      <c r="E168" s="28">
        <f t="shared" si="29"/>
        <v>25.500000000000004</v>
      </c>
      <c r="F168" s="28">
        <f t="shared" si="29"/>
        <v>92.799999999999997</v>
      </c>
      <c r="G168" s="29">
        <f t="shared" si="29"/>
        <v>715</v>
      </c>
      <c r="H168" s="29">
        <f t="shared" si="29"/>
        <v>110</v>
      </c>
      <c r="I168" s="29">
        <f t="shared" si="29"/>
        <v>62.700000000000003</v>
      </c>
      <c r="J168" s="29">
        <f t="shared" si="29"/>
        <v>207.5</v>
      </c>
      <c r="K168" s="28">
        <f t="shared" si="29"/>
        <v>8.0400000000000009</v>
      </c>
      <c r="L168" s="28">
        <f t="shared" si="29"/>
        <v>0.63</v>
      </c>
      <c r="M168" s="28">
        <f t="shared" si="29"/>
        <v>26.5</v>
      </c>
      <c r="N168" s="50">
        <f t="shared" si="29"/>
        <v>0.029999999999999999</v>
      </c>
    </row>
    <row r="169" ht="15">
      <c r="A169" s="10"/>
      <c r="B169" s="16" t="s">
        <v>36</v>
      </c>
      <c r="C169" s="17"/>
      <c r="D169" s="11"/>
      <c r="E169" s="11"/>
      <c r="F169" s="11"/>
      <c r="G169" s="12"/>
      <c r="H169" s="12"/>
      <c r="I169" s="12"/>
      <c r="J169" s="12"/>
      <c r="K169" s="11"/>
      <c r="L169" s="11"/>
      <c r="M169" s="11"/>
      <c r="N169" s="23"/>
    </row>
    <row r="170" ht="15">
      <c r="A170" s="15">
        <v>386</v>
      </c>
      <c r="B170" s="19" t="s">
        <v>76</v>
      </c>
      <c r="C170" s="20" t="s">
        <v>34</v>
      </c>
      <c r="D170" s="21">
        <v>3</v>
      </c>
      <c r="E170" s="21">
        <v>2.7999999999999998</v>
      </c>
      <c r="F170" s="21">
        <v>9.5</v>
      </c>
      <c r="G170" s="22">
        <v>75</v>
      </c>
      <c r="H170" s="22">
        <v>238</v>
      </c>
      <c r="I170" s="22">
        <v>28</v>
      </c>
      <c r="J170" s="22">
        <v>182</v>
      </c>
      <c r="K170" s="21">
        <v>0.20000000000000001</v>
      </c>
      <c r="L170" s="21">
        <v>0.059999999999999998</v>
      </c>
      <c r="M170" s="21">
        <v>1.2</v>
      </c>
      <c r="N170" s="18">
        <v>0.040000000000000001</v>
      </c>
    </row>
    <row r="171" ht="15">
      <c r="A171" s="10" t="s">
        <v>77</v>
      </c>
      <c r="B171" s="19" t="s">
        <v>78</v>
      </c>
      <c r="C171" s="20" t="s">
        <v>79</v>
      </c>
      <c r="D171" s="21">
        <v>5.2999999999999998</v>
      </c>
      <c r="E171" s="21">
        <v>8</v>
      </c>
      <c r="F171" s="21">
        <v>38.799999999999997</v>
      </c>
      <c r="G171" s="22">
        <v>248</v>
      </c>
      <c r="H171" s="22">
        <v>8</v>
      </c>
      <c r="I171" s="22">
        <v>8</v>
      </c>
      <c r="J171" s="22">
        <v>41</v>
      </c>
      <c r="K171" s="21">
        <v>0.64000000000000001</v>
      </c>
      <c r="L171" s="21">
        <v>0.059999999999999998</v>
      </c>
      <c r="M171" s="21">
        <v>0</v>
      </c>
      <c r="N171" s="18">
        <v>0</v>
      </c>
    </row>
    <row r="172" ht="15">
      <c r="A172" s="10"/>
      <c r="B172" s="35" t="s">
        <v>27</v>
      </c>
      <c r="C172" s="27"/>
      <c r="D172" s="28">
        <f>SUM(D170:D171)</f>
        <v>8.3000000000000007</v>
      </c>
      <c r="E172" s="28">
        <f t="shared" ref="E172:N172" si="30">SUM(E170:E171)</f>
        <v>10.800000000000001</v>
      </c>
      <c r="F172" s="28">
        <f t="shared" si="30"/>
        <v>48.299999999999997</v>
      </c>
      <c r="G172" s="29">
        <f t="shared" si="30"/>
        <v>323</v>
      </c>
      <c r="H172" s="29">
        <f t="shared" si="30"/>
        <v>246</v>
      </c>
      <c r="I172" s="29">
        <f t="shared" si="30"/>
        <v>36</v>
      </c>
      <c r="J172" s="29">
        <f t="shared" si="30"/>
        <v>223</v>
      </c>
      <c r="K172" s="28">
        <f t="shared" si="30"/>
        <v>0.84000000000000008</v>
      </c>
      <c r="L172" s="28">
        <f t="shared" si="30"/>
        <v>0.12</v>
      </c>
      <c r="M172" s="28">
        <f t="shared" si="30"/>
        <v>1.2</v>
      </c>
      <c r="N172" s="28">
        <f t="shared" si="30"/>
        <v>0.040000000000000001</v>
      </c>
    </row>
    <row r="173" ht="15">
      <c r="A173" s="10"/>
      <c r="B173" s="41" t="s">
        <v>40</v>
      </c>
      <c r="C173" s="37"/>
      <c r="D173" s="37">
        <f t="shared" ref="D173:N173" si="31">D159+D168+D172</f>
        <v>64.099999999999994</v>
      </c>
      <c r="E173" s="37">
        <f t="shared" si="31"/>
        <v>63.299999999999997</v>
      </c>
      <c r="F173" s="37">
        <f t="shared" si="31"/>
        <v>225.69999999999999</v>
      </c>
      <c r="G173" s="38">
        <f t="shared" si="31"/>
        <v>1724</v>
      </c>
      <c r="H173" s="38">
        <f t="shared" si="31"/>
        <v>612</v>
      </c>
      <c r="I173" s="38">
        <f t="shared" si="31"/>
        <v>257.69999999999999</v>
      </c>
      <c r="J173" s="38">
        <f t="shared" si="31"/>
        <v>793.5</v>
      </c>
      <c r="K173" s="37">
        <f t="shared" si="31"/>
        <v>14.56</v>
      </c>
      <c r="L173" s="37">
        <f t="shared" si="31"/>
        <v>1.27</v>
      </c>
      <c r="M173" s="37">
        <f t="shared" si="31"/>
        <v>29.199999999999999</v>
      </c>
      <c r="N173" s="64">
        <f t="shared" si="31"/>
        <v>0.24000000000000002</v>
      </c>
    </row>
    <row r="174" ht="15">
      <c r="A174" s="10"/>
      <c r="B174" s="14" t="s">
        <v>60</v>
      </c>
      <c r="C174" s="17"/>
      <c r="D174" s="11"/>
      <c r="E174" s="11"/>
      <c r="F174" s="11"/>
      <c r="G174" s="12"/>
      <c r="H174" s="12"/>
      <c r="I174" s="12"/>
      <c r="J174" s="12"/>
      <c r="K174" s="11"/>
      <c r="L174" s="11"/>
      <c r="M174" s="11"/>
      <c r="N174" s="23"/>
    </row>
    <row r="175" ht="15">
      <c r="A175" s="10"/>
      <c r="B175" s="16" t="s">
        <v>19</v>
      </c>
      <c r="C175" s="17"/>
      <c r="D175" s="11"/>
      <c r="E175" s="11"/>
      <c r="F175" s="11"/>
      <c r="G175" s="12"/>
      <c r="H175" s="12"/>
      <c r="I175" s="12"/>
      <c r="J175" s="12"/>
      <c r="K175" s="11"/>
      <c r="L175" s="11"/>
      <c r="M175" s="11"/>
      <c r="N175" s="23"/>
    </row>
    <row r="176" ht="15">
      <c r="A176" s="15">
        <v>14</v>
      </c>
      <c r="B176" s="19" t="s">
        <v>81</v>
      </c>
      <c r="C176" s="20" t="s">
        <v>42</v>
      </c>
      <c r="D176" s="21">
        <v>0.10000000000000001</v>
      </c>
      <c r="E176" s="21">
        <v>7.2999999999999998</v>
      </c>
      <c r="F176" s="21">
        <v>0.10000000000000001</v>
      </c>
      <c r="G176" s="22">
        <v>66</v>
      </c>
      <c r="H176" s="22">
        <v>2</v>
      </c>
      <c r="I176" s="22">
        <v>0</v>
      </c>
      <c r="J176" s="22">
        <v>3</v>
      </c>
      <c r="K176" s="21">
        <v>0.02</v>
      </c>
      <c r="L176" s="21">
        <v>0.01</v>
      </c>
      <c r="M176" s="21">
        <v>0</v>
      </c>
      <c r="N176" s="18">
        <v>0.040000000000000001</v>
      </c>
    </row>
    <row r="177" ht="15">
      <c r="A177" s="15">
        <v>15</v>
      </c>
      <c r="B177" s="19" t="s">
        <v>112</v>
      </c>
      <c r="C177" s="20" t="s">
        <v>68</v>
      </c>
      <c r="D177" s="21">
        <v>4.5999999999999996</v>
      </c>
      <c r="E177" s="21">
        <v>5.7999999999999998</v>
      </c>
      <c r="F177" s="21">
        <v>0</v>
      </c>
      <c r="G177" s="22">
        <v>71</v>
      </c>
      <c r="H177" s="22">
        <v>200</v>
      </c>
      <c r="I177" s="22">
        <v>11</v>
      </c>
      <c r="J177" s="22">
        <v>120</v>
      </c>
      <c r="K177" s="21">
        <v>0.20000000000000001</v>
      </c>
      <c r="L177" s="21">
        <v>0.01</v>
      </c>
      <c r="M177" s="21">
        <v>0.14000000000000001</v>
      </c>
      <c r="N177" s="18">
        <v>0.059999999999999998</v>
      </c>
    </row>
    <row r="178" ht="15">
      <c r="A178" s="10" t="s">
        <v>64</v>
      </c>
      <c r="B178" s="19" t="s">
        <v>65</v>
      </c>
      <c r="C178" s="17" t="s">
        <v>66</v>
      </c>
      <c r="D178" s="11">
        <v>6.2000000000000002</v>
      </c>
      <c r="E178" s="11">
        <v>8.5</v>
      </c>
      <c r="F178" s="11">
        <v>31.600000000000001</v>
      </c>
      <c r="G178" s="12">
        <v>228</v>
      </c>
      <c r="H178" s="12">
        <v>170</v>
      </c>
      <c r="I178" s="12">
        <v>36</v>
      </c>
      <c r="J178" s="12">
        <v>170</v>
      </c>
      <c r="K178" s="11">
        <v>0.59999999999999998</v>
      </c>
      <c r="L178" s="11">
        <v>0.10000000000000001</v>
      </c>
      <c r="M178" s="11">
        <v>1.8</v>
      </c>
      <c r="N178" s="23">
        <v>0.10000000000000001</v>
      </c>
    </row>
    <row r="179" ht="15">
      <c r="A179" s="15"/>
      <c r="B179" s="34" t="s">
        <v>89</v>
      </c>
      <c r="C179" s="20" t="s">
        <v>30</v>
      </c>
      <c r="D179" s="21">
        <v>2.7999999999999998</v>
      </c>
      <c r="E179" s="21">
        <v>3.2000000000000002</v>
      </c>
      <c r="F179" s="21">
        <v>8</v>
      </c>
      <c r="G179" s="22">
        <v>75</v>
      </c>
      <c r="H179" s="22">
        <v>0</v>
      </c>
      <c r="I179" s="22">
        <v>0</v>
      </c>
      <c r="J179" s="22">
        <v>0</v>
      </c>
      <c r="K179" s="21">
        <v>0</v>
      </c>
      <c r="L179" s="21">
        <v>0</v>
      </c>
      <c r="M179" s="21">
        <v>0</v>
      </c>
      <c r="N179" s="18">
        <v>0</v>
      </c>
    </row>
    <row r="180" ht="15">
      <c r="A180" s="10">
        <v>382</v>
      </c>
      <c r="B180" s="24" t="s">
        <v>67</v>
      </c>
      <c r="C180" s="45" t="s">
        <v>34</v>
      </c>
      <c r="D180" s="11">
        <v>3.6000000000000001</v>
      </c>
      <c r="E180" s="11">
        <v>3</v>
      </c>
      <c r="F180" s="11">
        <v>20.800000000000001</v>
      </c>
      <c r="G180" s="12">
        <v>124</v>
      </c>
      <c r="H180" s="12">
        <v>124</v>
      </c>
      <c r="I180" s="12">
        <v>27</v>
      </c>
      <c r="J180" s="12">
        <v>109</v>
      </c>
      <c r="K180" s="11">
        <v>0.80000000000000004</v>
      </c>
      <c r="L180" s="11">
        <v>0.040000000000000001</v>
      </c>
      <c r="M180" s="11">
        <v>1.3</v>
      </c>
      <c r="N180" s="23">
        <v>0.02</v>
      </c>
    </row>
    <row r="181" ht="15">
      <c r="A181" s="10"/>
      <c r="B181" s="24" t="s">
        <v>84</v>
      </c>
      <c r="C181" s="17" t="s">
        <v>68</v>
      </c>
      <c r="D181" s="11">
        <v>1.3999999999999999</v>
      </c>
      <c r="E181" s="11">
        <v>0.5</v>
      </c>
      <c r="F181" s="11">
        <v>10</v>
      </c>
      <c r="G181" s="12">
        <v>48</v>
      </c>
      <c r="H181" s="12">
        <v>0</v>
      </c>
      <c r="I181" s="12">
        <v>0</v>
      </c>
      <c r="J181" s="12">
        <v>0</v>
      </c>
      <c r="K181" s="11">
        <v>0</v>
      </c>
      <c r="L181" s="11">
        <v>0</v>
      </c>
      <c r="M181" s="11">
        <v>0</v>
      </c>
      <c r="N181" s="23">
        <v>0</v>
      </c>
    </row>
    <row r="182" ht="15">
      <c r="A182" s="10"/>
      <c r="B182" s="35" t="s">
        <v>27</v>
      </c>
      <c r="C182" s="27"/>
      <c r="D182" s="28">
        <f>SUM(D176:D181)</f>
        <v>18.699999999999999</v>
      </c>
      <c r="E182" s="28">
        <f t="shared" ref="E182:N182" si="32">SUM(E176:E181)</f>
        <v>28.300000000000001</v>
      </c>
      <c r="F182" s="28">
        <f t="shared" si="32"/>
        <v>70.5</v>
      </c>
      <c r="G182" s="29">
        <f t="shared" si="32"/>
        <v>612</v>
      </c>
      <c r="H182" s="29">
        <f t="shared" si="32"/>
        <v>496</v>
      </c>
      <c r="I182" s="29">
        <f t="shared" si="32"/>
        <v>74</v>
      </c>
      <c r="J182" s="29">
        <f t="shared" si="32"/>
        <v>402</v>
      </c>
      <c r="K182" s="28">
        <f t="shared" si="32"/>
        <v>1.6200000000000001</v>
      </c>
      <c r="L182" s="28">
        <f t="shared" si="32"/>
        <v>0.16</v>
      </c>
      <c r="M182" s="28">
        <f t="shared" si="32"/>
        <v>3.2400000000000002</v>
      </c>
      <c r="N182" s="50">
        <f t="shared" si="32"/>
        <v>0.22</v>
      </c>
    </row>
    <row r="183" ht="15">
      <c r="A183" s="10"/>
      <c r="B183" s="16" t="s">
        <v>28</v>
      </c>
      <c r="C183" s="17"/>
      <c r="D183" s="11"/>
      <c r="E183" s="11"/>
      <c r="F183" s="11"/>
      <c r="G183" s="12"/>
      <c r="H183" s="12"/>
      <c r="I183" s="12"/>
      <c r="J183" s="12"/>
      <c r="K183" s="11"/>
      <c r="L183" s="11"/>
      <c r="M183" s="11"/>
      <c r="N183" s="23"/>
    </row>
    <row r="184" ht="25.5">
      <c r="A184" s="10">
        <v>88</v>
      </c>
      <c r="B184" s="19" t="s">
        <v>143</v>
      </c>
      <c r="C184" s="20" t="s">
        <v>55</v>
      </c>
      <c r="D184" s="21">
        <v>4</v>
      </c>
      <c r="E184" s="21">
        <v>3.8999999999999999</v>
      </c>
      <c r="F184" s="21">
        <v>6.9000000000000004</v>
      </c>
      <c r="G184" s="12">
        <v>78</v>
      </c>
      <c r="H184" s="12">
        <v>28</v>
      </c>
      <c r="I184" s="12">
        <v>14</v>
      </c>
      <c r="J184" s="12">
        <v>66</v>
      </c>
      <c r="K184" s="11">
        <v>0.90000000000000002</v>
      </c>
      <c r="L184" s="11">
        <v>0.10000000000000001</v>
      </c>
      <c r="M184" s="11">
        <v>17.399999999999999</v>
      </c>
      <c r="N184" s="23">
        <v>0</v>
      </c>
    </row>
    <row r="185" ht="15">
      <c r="A185" s="15" t="s">
        <v>93</v>
      </c>
      <c r="B185" s="34" t="s">
        <v>94</v>
      </c>
      <c r="C185" s="20" t="s">
        <v>30</v>
      </c>
      <c r="D185" s="11">
        <v>24</v>
      </c>
      <c r="E185" s="11">
        <v>16.699999999999999</v>
      </c>
      <c r="F185" s="11">
        <v>12.4</v>
      </c>
      <c r="G185" s="12">
        <v>296</v>
      </c>
      <c r="H185" s="12">
        <v>17</v>
      </c>
      <c r="I185" s="12">
        <v>89</v>
      </c>
      <c r="J185" s="12">
        <v>173</v>
      </c>
      <c r="K185" s="11">
        <v>2.1099999999999999</v>
      </c>
      <c r="L185" s="11">
        <v>0.11</v>
      </c>
      <c r="M185" s="11">
        <v>1.6599999999999999</v>
      </c>
      <c r="N185" s="23">
        <v>0.080000000000000002</v>
      </c>
    </row>
    <row r="186" ht="15">
      <c r="A186" s="10">
        <v>312</v>
      </c>
      <c r="B186" s="31" t="s">
        <v>70</v>
      </c>
      <c r="C186" s="20" t="s">
        <v>32</v>
      </c>
      <c r="D186" s="21">
        <v>3.1000000000000001</v>
      </c>
      <c r="E186" s="11">
        <v>5.2000000000000002</v>
      </c>
      <c r="F186" s="11">
        <v>12.1</v>
      </c>
      <c r="G186" s="12">
        <v>108</v>
      </c>
      <c r="H186" s="12">
        <v>38</v>
      </c>
      <c r="I186" s="12">
        <v>28</v>
      </c>
      <c r="J186" s="12">
        <v>82</v>
      </c>
      <c r="K186" s="11">
        <v>1</v>
      </c>
      <c r="L186" s="11">
        <v>0.10000000000000001</v>
      </c>
      <c r="M186" s="11">
        <v>5.0999999999999996</v>
      </c>
      <c r="N186" s="23">
        <v>0.10000000000000001</v>
      </c>
    </row>
    <row r="187" ht="15">
      <c r="A187" s="10">
        <v>348</v>
      </c>
      <c r="B187" s="39" t="s">
        <v>46</v>
      </c>
      <c r="C187" s="17" t="s">
        <v>34</v>
      </c>
      <c r="D187" s="11">
        <v>1</v>
      </c>
      <c r="E187" s="11">
        <v>0</v>
      </c>
      <c r="F187" s="11">
        <v>13.199999999999999</v>
      </c>
      <c r="G187" s="12">
        <v>86</v>
      </c>
      <c r="H187" s="12">
        <v>33</v>
      </c>
      <c r="I187" s="12">
        <v>21</v>
      </c>
      <c r="J187" s="12">
        <v>29</v>
      </c>
      <c r="K187" s="11">
        <v>0.68999999999999995</v>
      </c>
      <c r="L187" s="11">
        <v>0.02</v>
      </c>
      <c r="M187" s="11">
        <v>0.89000000000000001</v>
      </c>
      <c r="N187" s="23">
        <v>0</v>
      </c>
    </row>
    <row r="188" ht="25.5">
      <c r="A188" s="10"/>
      <c r="B188" s="19" t="s">
        <v>85</v>
      </c>
      <c r="C188" s="17" t="s">
        <v>120</v>
      </c>
      <c r="D188" s="11">
        <v>2.8399999999999999</v>
      </c>
      <c r="E188" s="11">
        <v>0.73999999999999999</v>
      </c>
      <c r="F188" s="11">
        <v>18.640000000000001</v>
      </c>
      <c r="G188" s="12">
        <v>90.400000000000006</v>
      </c>
      <c r="H188" s="12">
        <v>14.4</v>
      </c>
      <c r="I188" s="12">
        <v>0</v>
      </c>
      <c r="J188" s="12">
        <v>0</v>
      </c>
      <c r="K188" s="11">
        <v>0.78400000000000003</v>
      </c>
      <c r="L188" s="11">
        <v>0.071999999999999995</v>
      </c>
      <c r="M188" s="11">
        <v>0</v>
      </c>
      <c r="N188" s="23">
        <v>0</v>
      </c>
    </row>
    <row r="189" ht="15">
      <c r="A189" s="10"/>
      <c r="B189" s="35" t="s">
        <v>27</v>
      </c>
      <c r="C189" s="27"/>
      <c r="D189" s="28">
        <f>SUM(D184:D188)</f>
        <v>34.939999999999998</v>
      </c>
      <c r="E189" s="28">
        <f t="shared" ref="E189:N189" si="33">SUM(E184:E188)</f>
        <v>26.539999999999996</v>
      </c>
      <c r="F189" s="28">
        <f t="shared" si="33"/>
        <v>63.239999999999995</v>
      </c>
      <c r="G189" s="29">
        <f t="shared" si="33"/>
        <v>658.39999999999998</v>
      </c>
      <c r="H189" s="29">
        <f t="shared" si="33"/>
        <v>130.40000000000001</v>
      </c>
      <c r="I189" s="29">
        <f t="shared" si="33"/>
        <v>152</v>
      </c>
      <c r="J189" s="29">
        <f t="shared" si="33"/>
        <v>350</v>
      </c>
      <c r="K189" s="28">
        <f t="shared" si="33"/>
        <v>5.4839999999999991</v>
      </c>
      <c r="L189" s="28">
        <f t="shared" si="33"/>
        <v>0.40200000000000008</v>
      </c>
      <c r="M189" s="28">
        <f t="shared" si="33"/>
        <v>25.049999999999997</v>
      </c>
      <c r="N189" s="28">
        <f t="shared" si="33"/>
        <v>0.17999999999999999</v>
      </c>
    </row>
    <row r="190" ht="15">
      <c r="A190" s="10"/>
      <c r="B190" s="16" t="s">
        <v>36</v>
      </c>
      <c r="C190" s="17"/>
      <c r="D190" s="11"/>
      <c r="E190" s="11"/>
      <c r="F190" s="11"/>
      <c r="G190" s="12"/>
      <c r="H190" s="12"/>
      <c r="I190" s="12"/>
      <c r="J190" s="12"/>
      <c r="K190" s="11"/>
      <c r="L190" s="11"/>
      <c r="M190" s="11"/>
      <c r="N190" s="23"/>
    </row>
    <row r="191" ht="15">
      <c r="A191" s="56">
        <v>389</v>
      </c>
      <c r="B191" s="58" t="s">
        <v>87</v>
      </c>
      <c r="C191" s="59" t="s">
        <v>34</v>
      </c>
      <c r="D191" s="60">
        <v>0</v>
      </c>
      <c r="E191" s="60">
        <v>0</v>
      </c>
      <c r="F191" s="60">
        <v>22.399999999999999</v>
      </c>
      <c r="G191" s="61">
        <v>90</v>
      </c>
      <c r="H191" s="61">
        <v>0</v>
      </c>
      <c r="I191" s="61">
        <v>0</v>
      </c>
      <c r="J191" s="61">
        <v>0</v>
      </c>
      <c r="K191" s="60">
        <v>0</v>
      </c>
      <c r="L191" s="60">
        <v>0</v>
      </c>
      <c r="M191" s="60">
        <v>0</v>
      </c>
      <c r="N191" s="65">
        <v>0</v>
      </c>
    </row>
    <row r="192" ht="15">
      <c r="A192" s="15"/>
      <c r="B192" s="34" t="s">
        <v>101</v>
      </c>
      <c r="C192" s="20" t="s">
        <v>39</v>
      </c>
      <c r="D192" s="21">
        <v>2.5</v>
      </c>
      <c r="E192" s="21">
        <v>11</v>
      </c>
      <c r="F192" s="21">
        <v>31.5</v>
      </c>
      <c r="G192" s="22">
        <v>235</v>
      </c>
      <c r="H192" s="22">
        <v>0</v>
      </c>
      <c r="I192" s="22">
        <v>0</v>
      </c>
      <c r="J192" s="22">
        <v>0</v>
      </c>
      <c r="K192" s="21">
        <v>0</v>
      </c>
      <c r="L192" s="21">
        <v>0</v>
      </c>
      <c r="M192" s="21">
        <v>0</v>
      </c>
      <c r="N192" s="18">
        <v>0</v>
      </c>
    </row>
    <row r="193" ht="15">
      <c r="A193" s="10"/>
      <c r="B193" s="35" t="s">
        <v>27</v>
      </c>
      <c r="C193" s="27"/>
      <c r="D193" s="28">
        <f>SUM(D191:D192)</f>
        <v>2.5</v>
      </c>
      <c r="E193" s="28">
        <f t="shared" ref="E193:N193" si="34">SUM(E191:E192)</f>
        <v>11</v>
      </c>
      <c r="F193" s="28">
        <f t="shared" si="34"/>
        <v>53.899999999999999</v>
      </c>
      <c r="G193" s="29">
        <f t="shared" si="34"/>
        <v>325</v>
      </c>
      <c r="H193" s="29">
        <f t="shared" si="34"/>
        <v>0</v>
      </c>
      <c r="I193" s="29">
        <f t="shared" si="34"/>
        <v>0</v>
      </c>
      <c r="J193" s="29">
        <f t="shared" si="34"/>
        <v>0</v>
      </c>
      <c r="K193" s="28">
        <f t="shared" si="34"/>
        <v>0</v>
      </c>
      <c r="L193" s="28">
        <f t="shared" si="34"/>
        <v>0</v>
      </c>
      <c r="M193" s="28">
        <f t="shared" si="34"/>
        <v>0</v>
      </c>
      <c r="N193" s="50">
        <f t="shared" si="34"/>
        <v>0</v>
      </c>
    </row>
    <row r="194" ht="15">
      <c r="A194" s="10"/>
      <c r="B194" s="41" t="s">
        <v>40</v>
      </c>
      <c r="C194" s="37"/>
      <c r="D194" s="37">
        <f t="shared" ref="D194:N194" si="35">D182+D189+D193</f>
        <v>56.140000000000001</v>
      </c>
      <c r="E194" s="37">
        <f t="shared" si="35"/>
        <v>65.840000000000003</v>
      </c>
      <c r="F194" s="37">
        <f t="shared" si="35"/>
        <v>187.64000000000001</v>
      </c>
      <c r="G194" s="38">
        <f t="shared" si="35"/>
        <v>1595.4000000000001</v>
      </c>
      <c r="H194" s="38">
        <f t="shared" si="35"/>
        <v>626.39999999999998</v>
      </c>
      <c r="I194" s="38">
        <f t="shared" si="35"/>
        <v>226</v>
      </c>
      <c r="J194" s="38">
        <f t="shared" si="35"/>
        <v>752</v>
      </c>
      <c r="K194" s="37">
        <f t="shared" si="35"/>
        <v>7.1039999999999992</v>
      </c>
      <c r="L194" s="37">
        <f t="shared" si="35"/>
        <v>0.56200000000000006</v>
      </c>
      <c r="M194" s="37">
        <f t="shared" si="35"/>
        <v>28.289999999999999</v>
      </c>
      <c r="N194" s="64">
        <f t="shared" si="35"/>
        <v>0.40000000000000002</v>
      </c>
    </row>
    <row r="195" ht="15">
      <c r="A195" s="10"/>
      <c r="B195" s="14" t="s">
        <v>72</v>
      </c>
      <c r="C195" s="17"/>
      <c r="D195" s="11"/>
      <c r="E195" s="11"/>
      <c r="F195" s="11"/>
      <c r="G195" s="12"/>
      <c r="H195" s="12"/>
      <c r="I195" s="12"/>
      <c r="J195" s="12"/>
      <c r="K195" s="11"/>
      <c r="L195" s="11"/>
      <c r="M195" s="11"/>
      <c r="N195" s="23"/>
    </row>
    <row r="196" ht="15">
      <c r="A196" s="10"/>
      <c r="B196" s="16" t="s">
        <v>19</v>
      </c>
      <c r="C196" s="17"/>
      <c r="D196" s="11"/>
      <c r="E196" s="11"/>
      <c r="F196" s="11"/>
      <c r="G196" s="12"/>
      <c r="H196" s="12"/>
      <c r="I196" s="12"/>
      <c r="J196" s="12"/>
      <c r="K196" s="11"/>
      <c r="L196" s="11"/>
      <c r="M196" s="11"/>
      <c r="N196" s="23"/>
    </row>
    <row r="197" ht="15">
      <c r="A197" s="15">
        <v>14</v>
      </c>
      <c r="B197" s="19" t="s">
        <v>81</v>
      </c>
      <c r="C197" s="20" t="s">
        <v>21</v>
      </c>
      <c r="D197" s="21">
        <v>0.12</v>
      </c>
      <c r="E197" s="21">
        <v>10.9</v>
      </c>
      <c r="F197" s="21">
        <v>0.20000000000000001</v>
      </c>
      <c r="G197" s="22">
        <v>99</v>
      </c>
      <c r="H197" s="22">
        <v>4</v>
      </c>
      <c r="I197" s="22">
        <v>0</v>
      </c>
      <c r="J197" s="22">
        <v>4.5</v>
      </c>
      <c r="K197" s="21">
        <v>0.029999999999999999</v>
      </c>
      <c r="L197" s="21">
        <v>0.02</v>
      </c>
      <c r="M197" s="21">
        <v>0</v>
      </c>
      <c r="N197" s="18">
        <v>0.059999999999999998</v>
      </c>
    </row>
    <row r="198" ht="15">
      <c r="A198" s="15" t="s">
        <v>102</v>
      </c>
      <c r="B198" s="19" t="s">
        <v>103</v>
      </c>
      <c r="C198" s="20" t="s">
        <v>95</v>
      </c>
      <c r="D198" s="21">
        <v>8.0999999999999996</v>
      </c>
      <c r="E198" s="21">
        <v>13.4</v>
      </c>
      <c r="F198" s="21">
        <v>15.9</v>
      </c>
      <c r="G198" s="22">
        <v>217</v>
      </c>
      <c r="H198" s="22">
        <v>7</v>
      </c>
      <c r="I198" s="22">
        <v>10</v>
      </c>
      <c r="J198" s="22">
        <v>35</v>
      </c>
      <c r="K198" s="21">
        <v>0.90000000000000002</v>
      </c>
      <c r="L198" s="21">
        <v>0.10000000000000001</v>
      </c>
      <c r="M198" s="21">
        <v>1.2</v>
      </c>
      <c r="N198" s="18">
        <v>0</v>
      </c>
    </row>
    <row r="199" ht="15">
      <c r="A199" s="10">
        <v>309</v>
      </c>
      <c r="B199" s="19" t="s">
        <v>56</v>
      </c>
      <c r="C199" s="49" t="s">
        <v>32</v>
      </c>
      <c r="D199" s="11">
        <v>5.4000000000000004</v>
      </c>
      <c r="E199" s="11">
        <v>4.9000000000000004</v>
      </c>
      <c r="F199" s="11">
        <v>27.899999999999999</v>
      </c>
      <c r="G199" s="12">
        <v>178</v>
      </c>
      <c r="H199" s="12">
        <v>6</v>
      </c>
      <c r="I199" s="12">
        <v>8</v>
      </c>
      <c r="J199" s="12">
        <v>35</v>
      </c>
      <c r="K199" s="11">
        <v>0.76000000000000001</v>
      </c>
      <c r="L199" s="11">
        <v>0.050000000000000003</v>
      </c>
      <c r="M199" s="11">
        <v>0</v>
      </c>
      <c r="N199" s="23">
        <v>0.02</v>
      </c>
    </row>
    <row r="200" ht="15">
      <c r="A200" s="15">
        <v>338</v>
      </c>
      <c r="B200" s="19" t="s">
        <v>174</v>
      </c>
      <c r="C200" s="20" t="s">
        <v>128</v>
      </c>
      <c r="D200" s="21">
        <v>0.40000000000000002</v>
      </c>
      <c r="E200" s="11">
        <v>0.40000000000000002</v>
      </c>
      <c r="F200" s="11">
        <v>10.800000000000001</v>
      </c>
      <c r="G200" s="12">
        <v>49</v>
      </c>
      <c r="H200" s="12">
        <v>18</v>
      </c>
      <c r="I200" s="12">
        <v>10</v>
      </c>
      <c r="J200" s="12">
        <v>12</v>
      </c>
      <c r="K200" s="11">
        <v>2.3999999999999999</v>
      </c>
      <c r="L200" s="11">
        <v>0</v>
      </c>
      <c r="M200" s="11">
        <v>11</v>
      </c>
      <c r="N200" s="23">
        <v>0</v>
      </c>
    </row>
    <row r="201" ht="15">
      <c r="A201" s="15">
        <v>376</v>
      </c>
      <c r="B201" s="19" t="s">
        <v>71</v>
      </c>
      <c r="C201" s="20" t="s">
        <v>34</v>
      </c>
      <c r="D201" s="11">
        <v>0.20000000000000001</v>
      </c>
      <c r="E201" s="11">
        <v>0.10000000000000001</v>
      </c>
      <c r="F201" s="11">
        <v>10.1</v>
      </c>
      <c r="G201" s="12">
        <v>41</v>
      </c>
      <c r="H201" s="12">
        <v>5</v>
      </c>
      <c r="I201" s="12">
        <v>4</v>
      </c>
      <c r="J201" s="12">
        <v>8</v>
      </c>
      <c r="K201" s="11">
        <v>0.90000000000000002</v>
      </c>
      <c r="L201" s="11">
        <v>0</v>
      </c>
      <c r="M201" s="11">
        <v>0.10000000000000001</v>
      </c>
      <c r="N201" s="23">
        <v>0</v>
      </c>
      <c r="HQ201" s="25"/>
      <c r="HR201" s="25"/>
    </row>
    <row r="202" ht="15">
      <c r="A202" s="10"/>
      <c r="B202" s="84" t="s">
        <v>84</v>
      </c>
      <c r="C202" s="17" t="s">
        <v>26</v>
      </c>
      <c r="D202" s="11">
        <v>1.75</v>
      </c>
      <c r="E202" s="11">
        <v>0.625</v>
      </c>
      <c r="F202" s="11">
        <v>12.5</v>
      </c>
      <c r="G202" s="12">
        <v>60</v>
      </c>
      <c r="H202" s="12">
        <v>0</v>
      </c>
      <c r="I202" s="12">
        <v>0</v>
      </c>
      <c r="J202" s="12">
        <v>0</v>
      </c>
      <c r="K202" s="11">
        <v>0</v>
      </c>
      <c r="L202" s="11">
        <v>0</v>
      </c>
      <c r="M202" s="11">
        <v>0</v>
      </c>
      <c r="N202" s="23">
        <v>0</v>
      </c>
    </row>
    <row r="203" ht="15">
      <c r="A203" s="10"/>
      <c r="B203" s="35" t="s">
        <v>27</v>
      </c>
      <c r="C203" s="51"/>
      <c r="D203" s="28">
        <f t="shared" ref="D203:N203" si="36">SUM(D197:D202)</f>
        <v>15.969999999999999</v>
      </c>
      <c r="E203" s="28">
        <f t="shared" si="36"/>
        <v>30.325000000000003</v>
      </c>
      <c r="F203" s="28">
        <f t="shared" si="36"/>
        <v>77.399999999999991</v>
      </c>
      <c r="G203" s="29">
        <f t="shared" si="36"/>
        <v>644</v>
      </c>
      <c r="H203" s="29">
        <f t="shared" si="36"/>
        <v>40</v>
      </c>
      <c r="I203" s="29">
        <f t="shared" si="36"/>
        <v>32</v>
      </c>
      <c r="J203" s="29">
        <f t="shared" si="36"/>
        <v>94.5</v>
      </c>
      <c r="K203" s="28">
        <f t="shared" si="36"/>
        <v>4.9900000000000002</v>
      </c>
      <c r="L203" s="28">
        <f t="shared" si="36"/>
        <v>0.17000000000000001</v>
      </c>
      <c r="M203" s="28">
        <f t="shared" si="36"/>
        <v>12.299999999999999</v>
      </c>
      <c r="N203" s="28">
        <f t="shared" si="36"/>
        <v>0.080000000000000002</v>
      </c>
    </row>
    <row r="204" ht="15">
      <c r="A204" s="10"/>
      <c r="B204" s="16" t="s">
        <v>28</v>
      </c>
      <c r="C204" s="17"/>
      <c r="D204" s="11"/>
      <c r="E204" s="11"/>
      <c r="F204" s="11"/>
      <c r="G204" s="12"/>
      <c r="H204" s="12"/>
      <c r="I204" s="12"/>
      <c r="J204" s="12"/>
      <c r="K204" s="11"/>
      <c r="L204" s="11"/>
      <c r="M204" s="11"/>
      <c r="N204" s="23"/>
    </row>
    <row r="205" ht="25.5">
      <c r="A205" s="10">
        <v>101</v>
      </c>
      <c r="B205" s="8" t="s">
        <v>149</v>
      </c>
      <c r="C205" s="17" t="s">
        <v>52</v>
      </c>
      <c r="D205" s="11">
        <v>5.4000000000000004</v>
      </c>
      <c r="E205" s="11">
        <v>6.7000000000000002</v>
      </c>
      <c r="F205" s="11">
        <v>17.399999999999999</v>
      </c>
      <c r="G205" s="12">
        <v>152</v>
      </c>
      <c r="H205" s="12">
        <v>14</v>
      </c>
      <c r="I205" s="12">
        <v>25</v>
      </c>
      <c r="J205" s="12">
        <v>62</v>
      </c>
      <c r="K205" s="11">
        <v>0.88</v>
      </c>
      <c r="L205" s="11">
        <v>0.10000000000000001</v>
      </c>
      <c r="M205" s="11">
        <v>8.3000000000000007</v>
      </c>
      <c r="N205" s="23">
        <v>0</v>
      </c>
    </row>
    <row r="206" ht="15">
      <c r="A206" s="10">
        <v>259</v>
      </c>
      <c r="B206" s="19" t="s">
        <v>177</v>
      </c>
      <c r="C206" s="20" t="s">
        <v>34</v>
      </c>
      <c r="D206" s="11">
        <v>10.1</v>
      </c>
      <c r="E206" s="11">
        <v>12</v>
      </c>
      <c r="F206" s="11">
        <v>19.300000000000001</v>
      </c>
      <c r="G206" s="12">
        <v>226</v>
      </c>
      <c r="H206" s="12">
        <v>16</v>
      </c>
      <c r="I206" s="12">
        <v>40</v>
      </c>
      <c r="J206" s="12">
        <v>165</v>
      </c>
      <c r="K206" s="11">
        <v>1.99</v>
      </c>
      <c r="L206" s="11">
        <v>0.17000000000000001</v>
      </c>
      <c r="M206" s="11">
        <v>8.1600000000000001</v>
      </c>
      <c r="N206" s="23">
        <v>0</v>
      </c>
    </row>
    <row r="207" ht="25.5">
      <c r="A207" s="15" t="s">
        <v>96</v>
      </c>
      <c r="B207" s="19" t="s">
        <v>97</v>
      </c>
      <c r="C207" s="20" t="s">
        <v>141</v>
      </c>
      <c r="D207" s="11">
        <v>0.90000000000000002</v>
      </c>
      <c r="E207" s="11">
        <v>3</v>
      </c>
      <c r="F207" s="11">
        <v>6.7999999999999998</v>
      </c>
      <c r="G207" s="12">
        <v>59</v>
      </c>
      <c r="H207" s="12">
        <v>26</v>
      </c>
      <c r="I207" s="12">
        <v>8.5</v>
      </c>
      <c r="J207" s="12">
        <v>16.5</v>
      </c>
      <c r="K207" s="11">
        <v>0.29999999999999999</v>
      </c>
      <c r="L207" s="11">
        <v>0.01</v>
      </c>
      <c r="M207" s="11">
        <v>16</v>
      </c>
      <c r="N207" s="23">
        <v>0</v>
      </c>
    </row>
    <row r="208" ht="15">
      <c r="A208" s="10" t="s">
        <v>114</v>
      </c>
      <c r="B208" s="39" t="s">
        <v>115</v>
      </c>
      <c r="C208" s="17" t="s">
        <v>34</v>
      </c>
      <c r="D208" s="11">
        <v>0.20000000000000001</v>
      </c>
      <c r="E208" s="11">
        <v>0.10000000000000001</v>
      </c>
      <c r="F208" s="11">
        <v>12</v>
      </c>
      <c r="G208" s="12">
        <v>49</v>
      </c>
      <c r="H208" s="12">
        <v>11</v>
      </c>
      <c r="I208" s="12">
        <v>8</v>
      </c>
      <c r="J208" s="12">
        <v>9</v>
      </c>
      <c r="K208" s="11">
        <v>0.20000000000000001</v>
      </c>
      <c r="L208" s="11">
        <v>0</v>
      </c>
      <c r="M208" s="11">
        <v>4.5</v>
      </c>
      <c r="N208" s="23">
        <v>0</v>
      </c>
    </row>
    <row r="209" ht="25.5">
      <c r="A209" s="10"/>
      <c r="B209" s="24" t="s">
        <v>85</v>
      </c>
      <c r="C209" s="20" t="s">
        <v>130</v>
      </c>
      <c r="D209" s="11">
        <v>3.5499999999999998</v>
      </c>
      <c r="E209" s="11">
        <v>0.92500000000000004</v>
      </c>
      <c r="F209" s="11">
        <v>23.300000000000001</v>
      </c>
      <c r="G209" s="12">
        <v>113</v>
      </c>
      <c r="H209" s="12">
        <v>18</v>
      </c>
      <c r="I209" s="12">
        <v>0</v>
      </c>
      <c r="J209" s="12">
        <v>0</v>
      </c>
      <c r="K209" s="11">
        <v>0.97999999999999998</v>
      </c>
      <c r="L209" s="11">
        <v>0.089999999999999997</v>
      </c>
      <c r="M209" s="11">
        <v>0</v>
      </c>
      <c r="N209" s="23">
        <v>0</v>
      </c>
    </row>
    <row r="210" ht="15">
      <c r="A210" s="10"/>
      <c r="B210" s="35" t="s">
        <v>27</v>
      </c>
      <c r="C210" s="27"/>
      <c r="D210" s="28">
        <f t="shared" ref="D210:N210" si="37">SUM(D205:D209)</f>
        <v>20.149999999999999</v>
      </c>
      <c r="E210" s="28">
        <f t="shared" si="37"/>
        <v>22.725000000000001</v>
      </c>
      <c r="F210" s="28">
        <f t="shared" si="37"/>
        <v>78.799999999999997</v>
      </c>
      <c r="G210" s="29">
        <f t="shared" si="37"/>
        <v>599</v>
      </c>
      <c r="H210" s="29">
        <f t="shared" si="37"/>
        <v>85</v>
      </c>
      <c r="I210" s="29">
        <f t="shared" si="37"/>
        <v>81.5</v>
      </c>
      <c r="J210" s="29">
        <f t="shared" si="37"/>
        <v>252.5</v>
      </c>
      <c r="K210" s="28">
        <f t="shared" si="37"/>
        <v>4.3499999999999996</v>
      </c>
      <c r="L210" s="28">
        <f t="shared" si="37"/>
        <v>0.37</v>
      </c>
      <c r="M210" s="28">
        <f t="shared" si="37"/>
        <v>36.960000000000001</v>
      </c>
      <c r="N210" s="50">
        <f t="shared" si="37"/>
        <v>0</v>
      </c>
    </row>
    <row r="211" ht="15">
      <c r="A211" s="10"/>
      <c r="B211" s="16" t="s">
        <v>36</v>
      </c>
      <c r="C211" s="17"/>
      <c r="D211" s="11"/>
      <c r="E211" s="11"/>
      <c r="F211" s="11"/>
      <c r="G211" s="12"/>
      <c r="H211" s="12"/>
      <c r="I211" s="12"/>
      <c r="J211" s="12"/>
      <c r="K211" s="11"/>
      <c r="L211" s="11"/>
      <c r="M211" s="11"/>
      <c r="N211" s="23"/>
    </row>
    <row r="212" ht="15">
      <c r="A212" s="10"/>
      <c r="B212" s="24" t="s">
        <v>37</v>
      </c>
      <c r="C212" s="17" t="s">
        <v>34</v>
      </c>
      <c r="D212" s="11">
        <v>6</v>
      </c>
      <c r="E212" s="11">
        <v>6.4000000000000004</v>
      </c>
      <c r="F212" s="11">
        <v>9.4000000000000004</v>
      </c>
      <c r="G212" s="12">
        <v>120</v>
      </c>
      <c r="H212" s="12">
        <v>240</v>
      </c>
      <c r="I212" s="12">
        <v>28</v>
      </c>
      <c r="J212" s="12">
        <v>180</v>
      </c>
      <c r="K212" s="11">
        <v>0.20000000000000001</v>
      </c>
      <c r="L212" s="11">
        <v>0.30000000000000004</v>
      </c>
      <c r="M212" s="11">
        <v>17</v>
      </c>
      <c r="N212" s="23">
        <v>0.17999999999999999</v>
      </c>
    </row>
    <row r="213" ht="15">
      <c r="A213" s="10">
        <v>421</v>
      </c>
      <c r="B213" s="19" t="s">
        <v>180</v>
      </c>
      <c r="C213" s="17" t="s">
        <v>39</v>
      </c>
      <c r="D213" s="11">
        <v>4.0999999999999996</v>
      </c>
      <c r="E213" s="11">
        <v>3.2999999999999998</v>
      </c>
      <c r="F213" s="11">
        <v>29.899999999999999</v>
      </c>
      <c r="G213" s="12">
        <v>165</v>
      </c>
      <c r="H213" s="12">
        <v>8</v>
      </c>
      <c r="I213" s="12">
        <v>6</v>
      </c>
      <c r="J213" s="12">
        <v>37</v>
      </c>
      <c r="K213" s="11">
        <v>0.51000000000000001</v>
      </c>
      <c r="L213" s="11">
        <v>0.070000000000000007</v>
      </c>
      <c r="M213" s="11">
        <v>0</v>
      </c>
      <c r="N213" s="23">
        <v>0.0030000000000000001</v>
      </c>
    </row>
    <row r="214" ht="15">
      <c r="A214" s="10"/>
      <c r="B214" s="35" t="s">
        <v>27</v>
      </c>
      <c r="C214" s="27"/>
      <c r="D214" s="28">
        <f>SUM(D212+D213)</f>
        <v>10.1</v>
      </c>
      <c r="E214" s="28">
        <f t="shared" ref="E214:N214" si="38">SUM(E212+E213)</f>
        <v>9.6999999999999993</v>
      </c>
      <c r="F214" s="28">
        <f t="shared" si="38"/>
        <v>39.299999999999997</v>
      </c>
      <c r="G214" s="29">
        <f t="shared" si="38"/>
        <v>285</v>
      </c>
      <c r="H214" s="29">
        <f t="shared" si="38"/>
        <v>248</v>
      </c>
      <c r="I214" s="29">
        <f t="shared" si="38"/>
        <v>34</v>
      </c>
      <c r="J214" s="29">
        <f t="shared" si="38"/>
        <v>217</v>
      </c>
      <c r="K214" s="28">
        <f t="shared" si="38"/>
        <v>0.70999999999999996</v>
      </c>
      <c r="L214" s="28">
        <f t="shared" si="38"/>
        <v>0.37000000000000005</v>
      </c>
      <c r="M214" s="28">
        <f t="shared" si="38"/>
        <v>17</v>
      </c>
      <c r="N214" s="28">
        <f t="shared" si="38"/>
        <v>0.183</v>
      </c>
      <c r="HQ214" s="25"/>
      <c r="HR214" s="25"/>
    </row>
    <row r="215" ht="15">
      <c r="A215" s="10"/>
      <c r="B215" s="41" t="s">
        <v>40</v>
      </c>
      <c r="C215" s="37"/>
      <c r="D215" s="37">
        <f t="shared" ref="D215:N215" si="39">D203+D210+D214</f>
        <v>46.219999999999999</v>
      </c>
      <c r="E215" s="37">
        <f t="shared" si="39"/>
        <v>62.75</v>
      </c>
      <c r="F215" s="37">
        <f t="shared" si="39"/>
        <v>195.5</v>
      </c>
      <c r="G215" s="38">
        <f t="shared" si="39"/>
        <v>1528</v>
      </c>
      <c r="H215" s="38">
        <f t="shared" si="39"/>
        <v>373</v>
      </c>
      <c r="I215" s="38">
        <f t="shared" si="39"/>
        <v>147.5</v>
      </c>
      <c r="J215" s="38">
        <f t="shared" si="39"/>
        <v>564</v>
      </c>
      <c r="K215" s="37">
        <f t="shared" si="39"/>
        <v>10.050000000000001</v>
      </c>
      <c r="L215" s="37">
        <f t="shared" si="39"/>
        <v>0.91000000000000014</v>
      </c>
      <c r="M215" s="37">
        <f t="shared" si="39"/>
        <v>66.259999999999991</v>
      </c>
      <c r="N215" s="64">
        <f t="shared" si="39"/>
        <v>0.26300000000000001</v>
      </c>
    </row>
    <row r="216" ht="15">
      <c r="A216" s="10"/>
      <c r="B216" s="41"/>
      <c r="C216" s="52"/>
      <c r="D216" s="37"/>
      <c r="E216" s="37"/>
      <c r="F216" s="37"/>
      <c r="G216" s="38"/>
      <c r="H216" s="38"/>
      <c r="I216" s="38"/>
      <c r="J216" s="38"/>
      <c r="K216" s="37"/>
      <c r="L216" s="37"/>
      <c r="M216" s="37"/>
      <c r="N216" s="37"/>
    </row>
    <row r="217" ht="15">
      <c r="A217" s="10"/>
      <c r="B217" s="13" t="s">
        <v>106</v>
      </c>
      <c r="C217" s="53"/>
      <c r="D217" s="53">
        <f t="shared" ref="D217:N217" si="40">D24+D46+D66+D87+D108+D130+D151+D173+D194+D215</f>
        <v>570.42999999999995</v>
      </c>
      <c r="E217" s="53">
        <f t="shared" si="40"/>
        <v>595.99000000000001</v>
      </c>
      <c r="F217" s="53">
        <f t="shared" si="40"/>
        <v>2254.6800000000003</v>
      </c>
      <c r="G217" s="82">
        <f t="shared" si="40"/>
        <v>16746.400000000001</v>
      </c>
      <c r="H217" s="82">
        <f t="shared" si="40"/>
        <v>5877.3999999999996</v>
      </c>
      <c r="I217" s="82">
        <f t="shared" si="40"/>
        <v>1963.1000000000001</v>
      </c>
      <c r="J217" s="82">
        <f t="shared" si="40"/>
        <v>7508.5</v>
      </c>
      <c r="K217" s="53">
        <f t="shared" si="40"/>
        <v>119.66400000000002</v>
      </c>
      <c r="L217" s="53">
        <f t="shared" si="40"/>
        <v>10.233999999999998</v>
      </c>
      <c r="M217" s="53">
        <f t="shared" si="40"/>
        <v>411.55000000000001</v>
      </c>
      <c r="N217" s="53">
        <f t="shared" si="40"/>
        <v>11.98</v>
      </c>
    </row>
    <row r="218" ht="15">
      <c r="A218" s="13"/>
      <c r="B218" s="42" t="s">
        <v>107</v>
      </c>
      <c r="C218" s="54"/>
      <c r="D218" s="54">
        <f>D217/10</f>
        <v>57.042999999999992</v>
      </c>
      <c r="E218" s="54">
        <f t="shared" ref="E218:N218" si="41">E217/10</f>
        <v>59.599000000000004</v>
      </c>
      <c r="F218" s="54">
        <f t="shared" si="41"/>
        <v>225.46800000000002</v>
      </c>
      <c r="G218" s="55">
        <f t="shared" si="41"/>
        <v>1674.6400000000001</v>
      </c>
      <c r="H218" s="55">
        <f t="shared" si="41"/>
        <v>587.74000000000001</v>
      </c>
      <c r="I218" s="55">
        <f t="shared" si="41"/>
        <v>196.31</v>
      </c>
      <c r="J218" s="55">
        <f t="shared" si="41"/>
        <v>750.85000000000002</v>
      </c>
      <c r="K218" s="54">
        <f t="shared" si="41"/>
        <v>11.966400000000002</v>
      </c>
      <c r="L218" s="54">
        <f t="shared" si="41"/>
        <v>1.0233999999999999</v>
      </c>
      <c r="M218" s="54">
        <f t="shared" si="41"/>
        <v>41.155000000000001</v>
      </c>
      <c r="N218" s="54">
        <f t="shared" si="41"/>
        <v>1.198</v>
      </c>
    </row>
    <row r="220" ht="15">
      <c r="A220" s="86" t="s">
        <v>108</v>
      </c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</row>
  </sheetData>
  <mergeCells count="8">
    <mergeCell ref="L1:N1"/>
    <mergeCell ref="A220:N220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5" firstPageNumber="0" fitToWidth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>
      <selection activeCell="B8" sqref="B8:L8"/>
    </sheetView>
  </sheetViews>
  <sheetFormatPr baseColWidth="8" defaultRowHeight="15" customHeight="1"/>
  <sheetData>
    <row r="1" ht="15">
      <c r="A1" s="67" t="s">
        <v>122</v>
      </c>
      <c r="B1" s="68">
        <v>1.8</v>
      </c>
      <c r="C1" s="68">
        <v>0.29999999999999999</v>
      </c>
      <c r="D1" s="68">
        <v>10.800000000000001</v>
      </c>
      <c r="E1" s="69">
        <v>53</v>
      </c>
      <c r="F1" s="69">
        <v>18</v>
      </c>
      <c r="G1" s="69">
        <v>0</v>
      </c>
      <c r="H1" s="69">
        <v>0</v>
      </c>
      <c r="I1" s="70">
        <v>0.97999999999999998</v>
      </c>
      <c r="J1" s="70">
        <v>0.089999999999999997</v>
      </c>
      <c r="K1" s="70">
        <v>0</v>
      </c>
      <c r="L1" s="70">
        <v>0</v>
      </c>
    </row>
    <row r="2" ht="15">
      <c r="A2" s="76" t="s">
        <v>127</v>
      </c>
      <c r="B2" s="75">
        <f t="shared" ref="B2:L2" si="0">B1*20/25</f>
        <v>1.4399999999999999</v>
      </c>
      <c r="C2" s="75">
        <f t="shared" si="0"/>
        <v>0.23999999999999999</v>
      </c>
      <c r="D2" s="75">
        <f t="shared" si="0"/>
        <v>8.6400000000000006</v>
      </c>
      <c r="E2" s="75">
        <f t="shared" si="0"/>
        <v>42.399999999999999</v>
      </c>
      <c r="F2" s="75">
        <f t="shared" si="0"/>
        <v>14.4</v>
      </c>
      <c r="G2" s="75">
        <f t="shared" si="0"/>
        <v>0</v>
      </c>
      <c r="H2" s="75">
        <f t="shared" si="0"/>
        <v>0</v>
      </c>
      <c r="I2" s="75">
        <f t="shared" si="0"/>
        <v>0.78400000000000003</v>
      </c>
      <c r="J2" s="75">
        <f t="shared" si="0"/>
        <v>0.071999999999999995</v>
      </c>
      <c r="K2" s="75">
        <f t="shared" si="0"/>
        <v>0</v>
      </c>
      <c r="L2" s="75">
        <f t="shared" si="0"/>
        <v>0</v>
      </c>
    </row>
    <row r="3" ht="15">
      <c r="A3" s="76" t="s">
        <v>157</v>
      </c>
      <c r="B3" s="75">
        <f>B1*30/25</f>
        <v>2.1600000000000001</v>
      </c>
      <c r="C3" s="75">
        <f t="shared" ref="C3:L3" si="1">C1*30/25</f>
        <v>0.35999999999999999</v>
      </c>
      <c r="D3" s="75">
        <f t="shared" si="1"/>
        <v>12.960000000000001</v>
      </c>
      <c r="E3" s="75">
        <f t="shared" si="1"/>
        <v>63.600000000000001</v>
      </c>
      <c r="F3" s="75">
        <f t="shared" si="1"/>
        <v>21.600000000000001</v>
      </c>
      <c r="G3" s="75">
        <f t="shared" si="1"/>
        <v>0</v>
      </c>
      <c r="H3" s="75">
        <f t="shared" si="1"/>
        <v>0</v>
      </c>
      <c r="I3" s="75">
        <f t="shared" si="1"/>
        <v>1.1759999999999999</v>
      </c>
      <c r="J3" s="75">
        <f t="shared" si="1"/>
        <v>0.10799999999999998</v>
      </c>
      <c r="K3" s="75">
        <f t="shared" si="1"/>
        <v>0</v>
      </c>
      <c r="L3" s="75">
        <f t="shared" si="1"/>
        <v>0</v>
      </c>
    </row>
    <row r="4" ht="15">
      <c r="A4" s="76" t="s">
        <v>155</v>
      </c>
      <c r="B4" s="75">
        <f>B1*35/25</f>
        <v>2.52</v>
      </c>
      <c r="C4" s="75">
        <f t="shared" ref="C4:L4" si="2">C1*35/25</f>
        <v>0.41999999999999998</v>
      </c>
      <c r="D4" s="75">
        <f t="shared" si="2"/>
        <v>15.119999999999999</v>
      </c>
      <c r="E4" s="75">
        <f t="shared" si="2"/>
        <v>74.200000000000003</v>
      </c>
      <c r="F4" s="75">
        <f t="shared" si="2"/>
        <v>25.199999999999999</v>
      </c>
      <c r="G4" s="75">
        <f t="shared" si="2"/>
        <v>0</v>
      </c>
      <c r="H4" s="75">
        <f t="shared" si="2"/>
        <v>0</v>
      </c>
      <c r="I4" s="75">
        <f t="shared" si="2"/>
        <v>1.3719999999999999</v>
      </c>
      <c r="J4" s="75">
        <f t="shared" si="2"/>
        <v>0.126</v>
      </c>
      <c r="K4" s="75">
        <f t="shared" si="2"/>
        <v>0</v>
      </c>
      <c r="L4" s="75">
        <f t="shared" si="2"/>
        <v>0</v>
      </c>
    </row>
    <row r="5" ht="15">
      <c r="A5" s="17" t="s">
        <v>123</v>
      </c>
      <c r="B5" s="11">
        <v>2</v>
      </c>
      <c r="C5" s="11">
        <v>0.5</v>
      </c>
      <c r="D5" s="11">
        <v>14.300000000000001</v>
      </c>
      <c r="E5" s="12">
        <v>70</v>
      </c>
      <c r="F5" s="12">
        <v>10</v>
      </c>
      <c r="G5" s="12">
        <v>0</v>
      </c>
      <c r="H5" s="12">
        <v>0</v>
      </c>
      <c r="I5" s="11">
        <v>0.5</v>
      </c>
      <c r="J5" s="11">
        <v>0.080000000000000002</v>
      </c>
      <c r="K5" s="11">
        <v>0</v>
      </c>
      <c r="L5" s="23">
        <v>0</v>
      </c>
    </row>
    <row r="6" ht="15">
      <c r="A6" s="73" t="s">
        <v>126</v>
      </c>
      <c r="B6" s="72">
        <f t="shared" ref="B6:L6" si="3">B5*23/25</f>
        <v>1.8400000000000001</v>
      </c>
      <c r="C6" s="72">
        <f t="shared" si="3"/>
        <v>0.46000000000000002</v>
      </c>
      <c r="D6" s="72">
        <f t="shared" si="3"/>
        <v>13.156000000000001</v>
      </c>
      <c r="E6" s="72">
        <f t="shared" si="3"/>
        <v>64.400000000000006</v>
      </c>
      <c r="F6" s="72">
        <f t="shared" si="3"/>
        <v>9.1999999999999993</v>
      </c>
      <c r="G6" s="72">
        <f t="shared" si="3"/>
        <v>0</v>
      </c>
      <c r="H6" s="72">
        <f t="shared" si="3"/>
        <v>0</v>
      </c>
      <c r="I6" s="72">
        <f t="shared" si="3"/>
        <v>0.46000000000000002</v>
      </c>
      <c r="J6" s="72">
        <f t="shared" si="3"/>
        <v>0.073599999999999999</v>
      </c>
      <c r="K6" s="72">
        <f t="shared" si="3"/>
        <v>0</v>
      </c>
      <c r="L6" s="72">
        <f t="shared" si="3"/>
        <v>0</v>
      </c>
    </row>
    <row r="7" ht="15">
      <c r="A7" s="73" t="s">
        <v>124</v>
      </c>
      <c r="B7" s="72">
        <f t="shared" ref="B7:L7" si="4">B5*30/25</f>
        <v>2.3999999999999999</v>
      </c>
      <c r="C7" s="72">
        <f t="shared" si="4"/>
        <v>0.59999999999999998</v>
      </c>
      <c r="D7" s="72">
        <f t="shared" si="4"/>
        <v>17.16</v>
      </c>
      <c r="E7" s="72">
        <f t="shared" si="4"/>
        <v>84</v>
      </c>
      <c r="F7" s="72">
        <f t="shared" si="4"/>
        <v>12</v>
      </c>
      <c r="G7" s="72">
        <f t="shared" si="4"/>
        <v>0</v>
      </c>
      <c r="H7" s="72">
        <f t="shared" si="4"/>
        <v>0</v>
      </c>
      <c r="I7" s="72">
        <f t="shared" si="4"/>
        <v>0.59999999999999998</v>
      </c>
      <c r="J7" s="72">
        <f t="shared" si="4"/>
        <v>0.096000000000000002</v>
      </c>
      <c r="K7" s="72">
        <f t="shared" si="4"/>
        <v>0</v>
      </c>
      <c r="L7" s="72">
        <f t="shared" si="4"/>
        <v>0</v>
      </c>
    </row>
    <row r="8" ht="15">
      <c r="A8" t="s">
        <v>125</v>
      </c>
      <c r="B8">
        <f t="shared" ref="B8:L8" si="5">B5*35/25</f>
        <v>2.7999999999999998</v>
      </c>
      <c r="C8">
        <f t="shared" si="5"/>
        <v>0.69999999999999996</v>
      </c>
      <c r="D8">
        <f t="shared" si="5"/>
        <v>20.02</v>
      </c>
      <c r="E8">
        <f t="shared" si="5"/>
        <v>98</v>
      </c>
      <c r="F8">
        <f t="shared" si="5"/>
        <v>14</v>
      </c>
      <c r="G8">
        <f t="shared" si="5"/>
        <v>0</v>
      </c>
      <c r="H8">
        <f t="shared" si="5"/>
        <v>0</v>
      </c>
      <c r="I8">
        <f t="shared" si="5"/>
        <v>0.69999999999999996</v>
      </c>
      <c r="J8">
        <f t="shared" si="5"/>
        <v>0.11200000000000002</v>
      </c>
      <c r="K8">
        <f t="shared" si="5"/>
        <v>0</v>
      </c>
      <c r="L8">
        <f t="shared" si="5"/>
        <v>0</v>
      </c>
    </row>
    <row r="9" ht="15">
      <c r="A9">
        <v>40</v>
      </c>
      <c r="B9">
        <f t="shared" ref="B9:L9" si="6">B5*40/25</f>
        <v>3.2000000000000002</v>
      </c>
      <c r="C9">
        <f t="shared" si="6"/>
        <v>0.80000000000000004</v>
      </c>
      <c r="D9">
        <f t="shared" si="6"/>
        <v>22.879999999999999</v>
      </c>
      <c r="E9">
        <f t="shared" si="6"/>
        <v>112</v>
      </c>
      <c r="F9">
        <f t="shared" si="6"/>
        <v>16</v>
      </c>
      <c r="G9">
        <f t="shared" si="6"/>
        <v>0</v>
      </c>
      <c r="H9">
        <f t="shared" si="6"/>
        <v>0</v>
      </c>
      <c r="I9">
        <f t="shared" si="6"/>
        <v>0.80000000000000004</v>
      </c>
      <c r="J9">
        <f t="shared" si="6"/>
        <v>0.128</v>
      </c>
      <c r="K9">
        <f t="shared" si="6"/>
        <v>0</v>
      </c>
      <c r="L9">
        <f t="shared" si="6"/>
        <v>0</v>
      </c>
    </row>
    <row r="10" ht="15">
      <c r="A10" s="73" t="s">
        <v>152</v>
      </c>
      <c r="B10">
        <f>B5*2</f>
        <v>4</v>
      </c>
      <c r="C10">
        <f t="shared" ref="C10:L10" si="7">C5*2</f>
        <v>1</v>
      </c>
      <c r="D10">
        <f t="shared" si="7"/>
        <v>28.600000000000001</v>
      </c>
      <c r="E10">
        <f t="shared" si="7"/>
        <v>140</v>
      </c>
      <c r="F10">
        <f t="shared" si="7"/>
        <v>20</v>
      </c>
      <c r="G10">
        <f t="shared" si="7"/>
        <v>0</v>
      </c>
      <c r="H10">
        <f t="shared" si="7"/>
        <v>0</v>
      </c>
      <c r="I10">
        <f t="shared" si="7"/>
        <v>1</v>
      </c>
      <c r="J10">
        <f t="shared" si="7"/>
        <v>0.16</v>
      </c>
      <c r="K10">
        <f t="shared" si="7"/>
        <v>0</v>
      </c>
      <c r="L10">
        <f t="shared" si="7"/>
        <v>0</v>
      </c>
    </row>
    <row r="11" ht="15">
      <c r="A11" t="s">
        <v>118</v>
      </c>
      <c r="B11" s="71">
        <f t="shared" ref="B11:L11" si="8">B1+B8</f>
        <v>4.5999999999999996</v>
      </c>
      <c r="C11" s="71">
        <f t="shared" si="8"/>
        <v>1</v>
      </c>
      <c r="D11" s="71">
        <f t="shared" si="8"/>
        <v>30.82</v>
      </c>
      <c r="E11" s="71">
        <f t="shared" si="8"/>
        <v>151</v>
      </c>
      <c r="F11" s="71">
        <f t="shared" si="8"/>
        <v>32</v>
      </c>
      <c r="G11" s="71">
        <f t="shared" si="8"/>
        <v>0</v>
      </c>
      <c r="H11" s="71">
        <f t="shared" si="8"/>
        <v>0</v>
      </c>
      <c r="I11" s="71">
        <f t="shared" si="8"/>
        <v>1.6799999999999999</v>
      </c>
      <c r="J11" s="71">
        <f t="shared" si="8"/>
        <v>0.20200000000000001</v>
      </c>
      <c r="K11" s="71">
        <f t="shared" si="8"/>
        <v>0</v>
      </c>
      <c r="L11" s="71">
        <f t="shared" si="8"/>
        <v>0</v>
      </c>
    </row>
    <row r="12" ht="15">
      <c r="A12" t="s">
        <v>110</v>
      </c>
      <c r="B12" s="71">
        <f t="shared" ref="B12:L12" si="9">B9+B1</f>
        <v>5</v>
      </c>
      <c r="C12" s="71">
        <f t="shared" si="9"/>
        <v>1.1000000000000001</v>
      </c>
      <c r="D12" s="71">
        <f t="shared" si="9"/>
        <v>33.68</v>
      </c>
      <c r="E12" s="71">
        <f t="shared" si="9"/>
        <v>165</v>
      </c>
      <c r="F12" s="71">
        <f t="shared" si="9"/>
        <v>34</v>
      </c>
      <c r="G12" s="71">
        <f t="shared" si="9"/>
        <v>0</v>
      </c>
      <c r="H12" s="71">
        <f t="shared" si="9"/>
        <v>0</v>
      </c>
      <c r="I12" s="71">
        <f t="shared" si="9"/>
        <v>1.78</v>
      </c>
      <c r="J12" s="71">
        <f t="shared" si="9"/>
        <v>0.218</v>
      </c>
      <c r="K12" s="71">
        <f t="shared" si="9"/>
        <v>0</v>
      </c>
      <c r="L12" s="71">
        <f t="shared" si="9"/>
        <v>0</v>
      </c>
    </row>
    <row r="13" ht="15">
      <c r="A13" t="s">
        <v>119</v>
      </c>
      <c r="B13" s="71">
        <f t="shared" ref="B13:L13" si="10">B1+B7</f>
        <v>4.2000000000000002</v>
      </c>
      <c r="C13" s="71">
        <f t="shared" si="10"/>
        <v>0.89999999999999991</v>
      </c>
      <c r="D13" s="71">
        <f t="shared" si="10"/>
        <v>27.960000000000001</v>
      </c>
      <c r="E13" s="71">
        <f t="shared" si="10"/>
        <v>137</v>
      </c>
      <c r="F13" s="71">
        <f t="shared" si="10"/>
        <v>30</v>
      </c>
      <c r="G13" s="71">
        <f t="shared" si="10"/>
        <v>0</v>
      </c>
      <c r="H13" s="71">
        <f t="shared" si="10"/>
        <v>0</v>
      </c>
      <c r="I13" s="71">
        <f t="shared" si="10"/>
        <v>1.5800000000000001</v>
      </c>
      <c r="J13" s="71">
        <f t="shared" si="10"/>
        <v>0.186</v>
      </c>
      <c r="K13" s="71">
        <f t="shared" si="10"/>
        <v>0</v>
      </c>
      <c r="L13" s="71">
        <f t="shared" si="10"/>
        <v>0</v>
      </c>
    </row>
    <row r="14" ht="15">
      <c r="A14" t="s">
        <v>121</v>
      </c>
      <c r="B14" s="71">
        <f t="shared" ref="B14:L14" si="11">B1+B6</f>
        <v>3.6400000000000001</v>
      </c>
      <c r="C14" s="71">
        <f t="shared" si="11"/>
        <v>0.76000000000000001</v>
      </c>
      <c r="D14" s="71">
        <f t="shared" si="11"/>
        <v>23.956000000000003</v>
      </c>
      <c r="E14" s="71">
        <f t="shared" si="11"/>
        <v>117.40000000000001</v>
      </c>
      <c r="F14" s="71">
        <f t="shared" si="11"/>
        <v>27.199999999999999</v>
      </c>
      <c r="G14" s="71">
        <f t="shared" si="11"/>
        <v>0</v>
      </c>
      <c r="H14" s="71">
        <f t="shared" si="11"/>
        <v>0</v>
      </c>
      <c r="I14" s="71">
        <f t="shared" si="11"/>
        <v>1.4399999999999999</v>
      </c>
      <c r="J14" s="71">
        <f t="shared" si="11"/>
        <v>0.1636</v>
      </c>
      <c r="K14" s="71">
        <f t="shared" si="11"/>
        <v>0</v>
      </c>
      <c r="L14" s="71">
        <f t="shared" si="11"/>
        <v>0</v>
      </c>
    </row>
    <row r="15" s="74" customFormat="1"/>
    <row r="16" ht="15">
      <c r="A16" s="17" t="s">
        <v>158</v>
      </c>
      <c r="B16" s="11">
        <v>1.3999999999999999</v>
      </c>
      <c r="C16" s="11">
        <v>0.5</v>
      </c>
      <c r="D16" s="11">
        <v>10</v>
      </c>
      <c r="E16" s="12">
        <v>48</v>
      </c>
      <c r="F16" s="12">
        <v>0</v>
      </c>
      <c r="G16" s="12">
        <v>0</v>
      </c>
      <c r="H16" s="12">
        <v>0</v>
      </c>
      <c r="I16" s="11">
        <v>0</v>
      </c>
      <c r="J16" s="11">
        <v>0</v>
      </c>
      <c r="K16" s="11">
        <v>0</v>
      </c>
      <c r="L16" s="23">
        <v>0</v>
      </c>
    </row>
    <row r="17" ht="15">
      <c r="A17" s="73" t="s">
        <v>26</v>
      </c>
      <c r="B17" s="72">
        <f>B16*25/20</f>
        <v>1.75</v>
      </c>
      <c r="C17" s="72">
        <f t="shared" ref="C17:L17" si="12">C16*25/20</f>
        <v>0.625</v>
      </c>
      <c r="D17" s="72">
        <f t="shared" si="12"/>
        <v>12.5</v>
      </c>
      <c r="E17" s="72">
        <f t="shared" si="12"/>
        <v>60</v>
      </c>
      <c r="F17" s="72">
        <f t="shared" si="12"/>
        <v>0</v>
      </c>
      <c r="G17" s="72">
        <f t="shared" si="12"/>
        <v>0</v>
      </c>
      <c r="H17" s="72">
        <f t="shared" si="12"/>
        <v>0</v>
      </c>
      <c r="I17" s="72">
        <f t="shared" si="12"/>
        <v>0</v>
      </c>
      <c r="J17" s="72">
        <f t="shared" si="12"/>
        <v>0</v>
      </c>
      <c r="K17" s="72">
        <f t="shared" si="12"/>
        <v>0</v>
      </c>
      <c r="L17" s="72">
        <f t="shared" si="12"/>
        <v>0</v>
      </c>
    </row>
    <row r="18" ht="15">
      <c r="A18" s="73" t="s">
        <v>124</v>
      </c>
      <c r="B18" s="72">
        <f t="shared" ref="B18:L18" si="13">B16*30/20</f>
        <v>2.1000000000000001</v>
      </c>
      <c r="C18" s="72">
        <f t="shared" si="13"/>
        <v>0.75</v>
      </c>
      <c r="D18" s="72">
        <f t="shared" si="13"/>
        <v>15</v>
      </c>
      <c r="E18" s="72">
        <f t="shared" si="13"/>
        <v>72</v>
      </c>
      <c r="F18" s="72">
        <f t="shared" si="13"/>
        <v>0</v>
      </c>
      <c r="G18" s="72">
        <f t="shared" si="13"/>
        <v>0</v>
      </c>
      <c r="H18" s="72">
        <f t="shared" si="13"/>
        <v>0</v>
      </c>
      <c r="I18" s="72">
        <f t="shared" si="13"/>
        <v>0</v>
      </c>
      <c r="J18" s="72">
        <f t="shared" si="13"/>
        <v>0</v>
      </c>
      <c r="K18" s="72">
        <f t="shared" si="13"/>
        <v>0</v>
      </c>
      <c r="L18" s="72">
        <f t="shared" si="13"/>
        <v>0</v>
      </c>
    </row>
    <row r="19" ht="15">
      <c r="A19">
        <v>35</v>
      </c>
      <c r="B19">
        <f t="shared" ref="B19:L19" si="14">B16*35/20</f>
        <v>2.4500000000000002</v>
      </c>
      <c r="C19">
        <f t="shared" si="14"/>
        <v>0.875</v>
      </c>
      <c r="D19">
        <f t="shared" si="14"/>
        <v>17.5</v>
      </c>
      <c r="E19">
        <f t="shared" si="14"/>
        <v>84</v>
      </c>
      <c r="F19">
        <f t="shared" si="14"/>
        <v>0</v>
      </c>
      <c r="G19">
        <f t="shared" si="14"/>
        <v>0</v>
      </c>
      <c r="H19">
        <f t="shared" si="14"/>
        <v>0</v>
      </c>
      <c r="I19">
        <f t="shared" si="14"/>
        <v>0</v>
      </c>
      <c r="J19">
        <f t="shared" si="14"/>
        <v>0</v>
      </c>
      <c r="K19">
        <f t="shared" si="14"/>
        <v>0</v>
      </c>
      <c r="L19">
        <f t="shared" si="14"/>
        <v>0</v>
      </c>
    </row>
    <row r="20" ht="15">
      <c r="A20">
        <v>40</v>
      </c>
      <c r="B20">
        <f t="shared" ref="B20:L20" si="15">B16*2</f>
        <v>2.7999999999999998</v>
      </c>
      <c r="C20">
        <f t="shared" si="15"/>
        <v>1</v>
      </c>
      <c r="D20">
        <f t="shared" si="15"/>
        <v>20</v>
      </c>
      <c r="E20">
        <f t="shared" si="15"/>
        <v>96</v>
      </c>
      <c r="F20">
        <f t="shared" si="15"/>
        <v>0</v>
      </c>
      <c r="G20">
        <f t="shared" si="15"/>
        <v>0</v>
      </c>
      <c r="H20">
        <f t="shared" si="15"/>
        <v>0</v>
      </c>
      <c r="I20">
        <f t="shared" si="15"/>
        <v>0</v>
      </c>
      <c r="J20">
        <f t="shared" si="15"/>
        <v>0</v>
      </c>
      <c r="K20">
        <f t="shared" si="15"/>
        <v>0</v>
      </c>
      <c r="L20">
        <f t="shared" si="15"/>
        <v>0</v>
      </c>
    </row>
    <row r="21" ht="15">
      <c r="A21">
        <v>45</v>
      </c>
      <c r="B21">
        <f>B16*45/20</f>
        <v>3.1499999999999995</v>
      </c>
      <c r="C21">
        <f t="shared" ref="C21:L21" si="16">C16*45/20</f>
        <v>1.125</v>
      </c>
      <c r="D21">
        <f t="shared" si="16"/>
        <v>22.5</v>
      </c>
      <c r="E21">
        <f t="shared" si="16"/>
        <v>108</v>
      </c>
      <c r="F21">
        <f t="shared" si="16"/>
        <v>0</v>
      </c>
      <c r="G21">
        <f t="shared" si="16"/>
        <v>0</v>
      </c>
      <c r="H21">
        <f t="shared" si="16"/>
        <v>0</v>
      </c>
      <c r="I21">
        <f t="shared" si="16"/>
        <v>0</v>
      </c>
      <c r="J21">
        <f t="shared" si="16"/>
        <v>0</v>
      </c>
      <c r="K21">
        <f t="shared" si="16"/>
        <v>0</v>
      </c>
      <c r="L21">
        <f t="shared" si="16"/>
        <v>0</v>
      </c>
    </row>
    <row r="22" ht="15">
      <c r="A22">
        <v>50</v>
      </c>
      <c r="B22">
        <f>B16*50/20</f>
        <v>3.5</v>
      </c>
      <c r="C22">
        <f t="shared" ref="C22:L22" si="17">C16*50/20</f>
        <v>1.25</v>
      </c>
      <c r="D22">
        <f t="shared" si="17"/>
        <v>25</v>
      </c>
      <c r="E22">
        <f t="shared" si="17"/>
        <v>120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</row>
    <row r="23" ht="15">
      <c r="A23" t="s">
        <v>119</v>
      </c>
      <c r="B23" s="71">
        <f t="shared" ref="B23:L23" si="18">B1+B18</f>
        <v>3.9000000000000004</v>
      </c>
      <c r="C23" s="71">
        <f t="shared" si="18"/>
        <v>1.05</v>
      </c>
      <c r="D23" s="71">
        <f t="shared" si="18"/>
        <v>25.800000000000001</v>
      </c>
      <c r="E23" s="71">
        <f t="shared" si="18"/>
        <v>125</v>
      </c>
      <c r="F23" s="71">
        <f t="shared" si="18"/>
        <v>18</v>
      </c>
      <c r="G23" s="71">
        <f t="shared" si="18"/>
        <v>0</v>
      </c>
      <c r="H23" s="71">
        <f t="shared" si="18"/>
        <v>0</v>
      </c>
      <c r="I23" s="71">
        <f t="shared" si="18"/>
        <v>0.97999999999999998</v>
      </c>
      <c r="J23" s="71">
        <f t="shared" si="18"/>
        <v>0.089999999999999997</v>
      </c>
      <c r="K23" s="71">
        <f t="shared" si="18"/>
        <v>0</v>
      </c>
      <c r="L23" s="71">
        <f t="shared" si="18"/>
        <v>0</v>
      </c>
    </row>
    <row r="24" ht="15">
      <c r="A24" t="s">
        <v>118</v>
      </c>
      <c r="B24" s="71">
        <f t="shared" ref="B24:L24" si="19">B1+B19</f>
        <v>4.25</v>
      </c>
      <c r="C24" s="71">
        <f t="shared" si="19"/>
        <v>1.175</v>
      </c>
      <c r="D24" s="71">
        <f t="shared" si="19"/>
        <v>28.300000000000001</v>
      </c>
      <c r="E24" s="71">
        <f t="shared" si="19"/>
        <v>137</v>
      </c>
      <c r="F24" s="71">
        <f t="shared" si="19"/>
        <v>18</v>
      </c>
      <c r="G24" s="71">
        <f t="shared" si="19"/>
        <v>0</v>
      </c>
      <c r="H24" s="71">
        <f t="shared" si="19"/>
        <v>0</v>
      </c>
      <c r="I24" s="71">
        <f t="shared" si="19"/>
        <v>0.97999999999999998</v>
      </c>
      <c r="J24" s="71">
        <f t="shared" si="19"/>
        <v>0.089999999999999997</v>
      </c>
      <c r="K24" s="71">
        <f t="shared" si="19"/>
        <v>0</v>
      </c>
      <c r="L24" s="71">
        <f t="shared" si="19"/>
        <v>0</v>
      </c>
    </row>
    <row r="25" ht="15">
      <c r="A25" t="s">
        <v>110</v>
      </c>
      <c r="B25" s="71">
        <f t="shared" ref="B25:L25" si="20">B1+B20</f>
        <v>4.5999999999999996</v>
      </c>
      <c r="C25" s="71">
        <f t="shared" si="20"/>
        <v>1.3</v>
      </c>
      <c r="D25" s="71">
        <f t="shared" si="20"/>
        <v>30.800000000000001</v>
      </c>
      <c r="E25" s="71">
        <f t="shared" si="20"/>
        <v>149</v>
      </c>
      <c r="F25" s="71">
        <f t="shared" si="20"/>
        <v>18</v>
      </c>
      <c r="G25" s="71">
        <f t="shared" si="20"/>
        <v>0</v>
      </c>
      <c r="H25" s="71">
        <f t="shared" si="20"/>
        <v>0</v>
      </c>
      <c r="I25" s="71">
        <f t="shared" si="20"/>
        <v>0.97999999999999998</v>
      </c>
      <c r="J25" s="71">
        <f t="shared" si="20"/>
        <v>0.089999999999999997</v>
      </c>
      <c r="K25" s="71">
        <f t="shared" si="20"/>
        <v>0</v>
      </c>
      <c r="L25" s="71">
        <f t="shared" si="20"/>
        <v>0</v>
      </c>
    </row>
    <row r="26" ht="15">
      <c r="A26" t="s">
        <v>47</v>
      </c>
      <c r="B26" s="71">
        <f t="shared" ref="B26:L26" si="21">B16+B1</f>
        <v>3.2000000000000002</v>
      </c>
      <c r="C26" s="71">
        <f t="shared" si="21"/>
        <v>0.80000000000000004</v>
      </c>
      <c r="D26" s="71">
        <f t="shared" si="21"/>
        <v>20.800000000000001</v>
      </c>
      <c r="E26" s="71">
        <f t="shared" si="21"/>
        <v>101</v>
      </c>
      <c r="F26" s="71">
        <f t="shared" si="21"/>
        <v>18</v>
      </c>
      <c r="G26" s="71">
        <f t="shared" si="21"/>
        <v>0</v>
      </c>
      <c r="H26" s="71">
        <f t="shared" si="21"/>
        <v>0</v>
      </c>
      <c r="I26" s="71">
        <f t="shared" si="21"/>
        <v>0.97999999999999998</v>
      </c>
      <c r="J26" s="71">
        <f t="shared" si="21"/>
        <v>0.089999999999999997</v>
      </c>
      <c r="K26" s="71">
        <f t="shared" si="21"/>
        <v>0</v>
      </c>
      <c r="L26" s="71">
        <f t="shared" si="21"/>
        <v>0</v>
      </c>
    </row>
    <row r="27" ht="15">
      <c r="A27" t="s">
        <v>120</v>
      </c>
      <c r="B27" s="71">
        <f t="shared" ref="B27:L27" si="22">B16+B2</f>
        <v>2.8399999999999999</v>
      </c>
      <c r="C27" s="71">
        <f t="shared" si="22"/>
        <v>0.73999999999999999</v>
      </c>
      <c r="D27" s="71">
        <f t="shared" si="22"/>
        <v>18.640000000000001</v>
      </c>
      <c r="E27" s="71">
        <f t="shared" si="22"/>
        <v>90.400000000000006</v>
      </c>
      <c r="F27" s="71">
        <f t="shared" si="22"/>
        <v>14.4</v>
      </c>
      <c r="G27" s="71">
        <f t="shared" si="22"/>
        <v>0</v>
      </c>
      <c r="H27" s="71">
        <f t="shared" si="22"/>
        <v>0</v>
      </c>
      <c r="I27" s="71">
        <f t="shared" si="22"/>
        <v>0.78400000000000003</v>
      </c>
      <c r="J27" s="71">
        <f t="shared" si="22"/>
        <v>0.071999999999999995</v>
      </c>
      <c r="K27" s="71">
        <f t="shared" si="22"/>
        <v>0</v>
      </c>
      <c r="L27" s="71">
        <f t="shared" si="22"/>
        <v>0</v>
      </c>
    </row>
    <row r="28" ht="15">
      <c r="A28" t="s">
        <v>150</v>
      </c>
      <c r="B28">
        <f>B5*29/25</f>
        <v>2.3199999999999998</v>
      </c>
      <c r="C28">
        <f t="shared" ref="C28:L28" si="23">C5*29/25</f>
        <v>0.57999999999999996</v>
      </c>
      <c r="D28">
        <f t="shared" si="23"/>
        <v>16.588000000000001</v>
      </c>
      <c r="E28">
        <f t="shared" si="23"/>
        <v>81.200000000000003</v>
      </c>
      <c r="F28">
        <f t="shared" si="23"/>
        <v>11.6</v>
      </c>
      <c r="G28">
        <f t="shared" si="23"/>
        <v>0</v>
      </c>
      <c r="H28">
        <f t="shared" si="23"/>
        <v>0</v>
      </c>
      <c r="I28">
        <f t="shared" si="23"/>
        <v>0.57999999999999996</v>
      </c>
      <c r="J28">
        <f t="shared" si="23"/>
        <v>0.092799999999999994</v>
      </c>
      <c r="K28">
        <f t="shared" si="23"/>
        <v>0</v>
      </c>
      <c r="L28">
        <f t="shared" si="23"/>
        <v>0</v>
      </c>
    </row>
    <row r="29" ht="15">
      <c r="A29" t="s">
        <v>151</v>
      </c>
    </row>
    <row r="30" ht="15">
      <c r="A30" t="s">
        <v>132</v>
      </c>
      <c r="B30" s="71">
        <f>B1+B10</f>
        <v>5.7999999999999998</v>
      </c>
      <c r="C30" s="71">
        <f t="shared" ref="C30:L30" si="24">C1+C10</f>
        <v>1.3</v>
      </c>
      <c r="D30" s="71">
        <f t="shared" si="24"/>
        <v>39.400000000000006</v>
      </c>
      <c r="E30" s="71">
        <f t="shared" si="24"/>
        <v>193</v>
      </c>
      <c r="F30" s="71">
        <f t="shared" si="24"/>
        <v>38</v>
      </c>
      <c r="G30" s="71">
        <f t="shared" si="24"/>
        <v>0</v>
      </c>
      <c r="H30" s="71">
        <f t="shared" si="24"/>
        <v>0</v>
      </c>
      <c r="I30" s="71">
        <f t="shared" si="24"/>
        <v>1.98</v>
      </c>
      <c r="J30" s="71">
        <f t="shared" si="24"/>
        <v>0.25</v>
      </c>
      <c r="K30" s="71">
        <f t="shared" si="24"/>
        <v>0</v>
      </c>
      <c r="L30" s="71">
        <f t="shared" si="24"/>
        <v>0</v>
      </c>
    </row>
    <row r="31" ht="15">
      <c r="A31" t="s">
        <v>156</v>
      </c>
      <c r="B31" s="71">
        <f>B3+B9</f>
        <v>5.3600000000000003</v>
      </c>
      <c r="C31" s="71">
        <f t="shared" ref="C31:L31" si="25">C3+C9</f>
        <v>1.1600000000000001</v>
      </c>
      <c r="D31" s="71">
        <f t="shared" si="25"/>
        <v>35.840000000000003</v>
      </c>
      <c r="E31" s="71">
        <f t="shared" si="25"/>
        <v>175.59999999999999</v>
      </c>
      <c r="F31" s="71">
        <f t="shared" si="25"/>
        <v>37.600000000000001</v>
      </c>
      <c r="G31" s="71">
        <f t="shared" si="25"/>
        <v>0</v>
      </c>
      <c r="H31" s="71">
        <f t="shared" si="25"/>
        <v>0</v>
      </c>
      <c r="I31" s="71">
        <f t="shared" si="25"/>
        <v>1.976</v>
      </c>
      <c r="J31" s="71">
        <f t="shared" si="25"/>
        <v>0.23599999999999999</v>
      </c>
      <c r="K31" s="71">
        <f t="shared" si="25"/>
        <v>0</v>
      </c>
      <c r="L31" s="71">
        <f t="shared" si="25"/>
        <v>0</v>
      </c>
    </row>
    <row r="32" ht="15">
      <c r="A32" t="s">
        <v>160</v>
      </c>
      <c r="B32" s="71">
        <f>B4+B22</f>
        <v>6.0199999999999996</v>
      </c>
      <c r="C32" s="71">
        <f t="shared" ref="C32:L32" si="26">C4+C22</f>
        <v>1.6699999999999999</v>
      </c>
      <c r="D32" s="71">
        <f t="shared" si="26"/>
        <v>40.119999999999997</v>
      </c>
      <c r="E32" s="71">
        <f t="shared" si="26"/>
        <v>194.19999999999999</v>
      </c>
      <c r="F32" s="71">
        <f t="shared" si="26"/>
        <v>25.199999999999999</v>
      </c>
      <c r="G32" s="71">
        <f t="shared" si="26"/>
        <v>0</v>
      </c>
      <c r="H32" s="71">
        <f t="shared" si="26"/>
        <v>0</v>
      </c>
      <c r="I32" s="71">
        <f t="shared" si="26"/>
        <v>1.3719999999999999</v>
      </c>
      <c r="J32" s="71">
        <f t="shared" si="26"/>
        <v>0.126</v>
      </c>
      <c r="K32" s="71">
        <f t="shared" si="26"/>
        <v>0</v>
      </c>
      <c r="L32" s="71">
        <f t="shared" si="26"/>
        <v>0</v>
      </c>
    </row>
    <row r="33" ht="15">
      <c r="A33" t="s">
        <v>161</v>
      </c>
      <c r="B33" s="71">
        <f>B1+B16</f>
        <v>3.2000000000000002</v>
      </c>
      <c r="C33" s="71">
        <f t="shared" ref="C33:L33" si="27">C1+C16</f>
        <v>0.80000000000000004</v>
      </c>
      <c r="D33" s="71">
        <f t="shared" si="27"/>
        <v>20.800000000000001</v>
      </c>
      <c r="E33" s="71">
        <f t="shared" si="27"/>
        <v>101</v>
      </c>
      <c r="F33" s="71">
        <f t="shared" si="27"/>
        <v>18</v>
      </c>
      <c r="G33" s="71">
        <f t="shared" si="27"/>
        <v>0</v>
      </c>
      <c r="H33" s="71">
        <f t="shared" si="27"/>
        <v>0</v>
      </c>
      <c r="I33" s="71">
        <f t="shared" si="27"/>
        <v>0.97999999999999998</v>
      </c>
      <c r="J33" s="71">
        <f t="shared" si="27"/>
        <v>0.089999999999999997</v>
      </c>
      <c r="K33" s="71">
        <f t="shared" si="27"/>
        <v>0</v>
      </c>
      <c r="L33" s="71">
        <f t="shared" si="27"/>
        <v>0</v>
      </c>
    </row>
    <row r="34" ht="15">
      <c r="A34" t="s">
        <v>162</v>
      </c>
      <c r="B34" s="71">
        <f>B1+B17</f>
        <v>3.5499999999999998</v>
      </c>
      <c r="C34" s="71">
        <f t="shared" ref="C34:L34" si="28">C1+C17</f>
        <v>0.92500000000000004</v>
      </c>
      <c r="D34" s="71">
        <f t="shared" si="28"/>
        <v>23.300000000000001</v>
      </c>
      <c r="E34" s="71">
        <f t="shared" si="28"/>
        <v>113</v>
      </c>
      <c r="F34" s="71">
        <f t="shared" si="28"/>
        <v>18</v>
      </c>
      <c r="G34" s="71">
        <f t="shared" si="28"/>
        <v>0</v>
      </c>
      <c r="H34" s="71">
        <f t="shared" si="28"/>
        <v>0</v>
      </c>
      <c r="I34" s="71">
        <f t="shared" si="28"/>
        <v>0.97999999999999998</v>
      </c>
      <c r="J34" s="71">
        <f t="shared" si="28"/>
        <v>0.089999999999999997</v>
      </c>
      <c r="K34" s="71">
        <f t="shared" si="28"/>
        <v>0</v>
      </c>
      <c r="L34" s="71">
        <f t="shared" si="28"/>
        <v>0</v>
      </c>
    </row>
    <row r="35" ht="15">
      <c r="A35" t="s">
        <v>166</v>
      </c>
      <c r="B35" s="71">
        <f>B1+B18</f>
        <v>3.9000000000000004</v>
      </c>
      <c r="C35" s="71">
        <f t="shared" ref="C35:M35" si="29">C1+C18</f>
        <v>1.05</v>
      </c>
      <c r="D35" s="71">
        <f t="shared" si="29"/>
        <v>25.800000000000001</v>
      </c>
      <c r="E35" s="71">
        <f t="shared" si="29"/>
        <v>125</v>
      </c>
      <c r="F35" s="71">
        <f t="shared" si="29"/>
        <v>18</v>
      </c>
      <c r="G35" s="71">
        <f t="shared" si="29"/>
        <v>0</v>
      </c>
      <c r="H35" s="71">
        <f t="shared" si="29"/>
        <v>0</v>
      </c>
      <c r="I35" s="71">
        <f t="shared" si="29"/>
        <v>0.97999999999999998</v>
      </c>
      <c r="J35" s="71">
        <f t="shared" si="29"/>
        <v>0.089999999999999997</v>
      </c>
      <c r="K35" s="71">
        <f t="shared" si="29"/>
        <v>0</v>
      </c>
      <c r="L35" s="71">
        <f t="shared" si="29"/>
        <v>0</v>
      </c>
      <c r="M35" s="71">
        <f t="shared" si="29"/>
        <v>0</v>
      </c>
    </row>
    <row r="36" ht="15">
      <c r="A36" t="s">
        <v>165</v>
      </c>
      <c r="B36" s="71">
        <f>B1+B20</f>
        <v>4.5999999999999996</v>
      </c>
      <c r="C36" s="71">
        <f t="shared" ref="C36:L36" si="30">C1+C20</f>
        <v>1.3</v>
      </c>
      <c r="D36" s="71">
        <f t="shared" si="30"/>
        <v>30.800000000000001</v>
      </c>
      <c r="E36" s="71">
        <f t="shared" si="30"/>
        <v>149</v>
      </c>
      <c r="F36" s="71">
        <f t="shared" si="30"/>
        <v>18</v>
      </c>
      <c r="G36" s="71">
        <f t="shared" si="30"/>
        <v>0</v>
      </c>
      <c r="H36" s="71">
        <f t="shared" si="30"/>
        <v>0</v>
      </c>
      <c r="I36" s="71">
        <f t="shared" si="30"/>
        <v>0.97999999999999998</v>
      </c>
      <c r="J36" s="71">
        <f t="shared" si="30"/>
        <v>0.089999999999999997</v>
      </c>
      <c r="K36" s="71">
        <f t="shared" si="30"/>
        <v>0</v>
      </c>
      <c r="L36" s="71">
        <f t="shared" si="30"/>
        <v>0</v>
      </c>
    </row>
    <row r="37" ht="15">
      <c r="A37" t="s">
        <v>164</v>
      </c>
      <c r="B37">
        <f>B16*45/20</f>
        <v>3.1499999999999995</v>
      </c>
      <c r="C37">
        <f t="shared" ref="C37:L37" si="31">C16*45/20</f>
        <v>1.125</v>
      </c>
      <c r="D37">
        <f t="shared" si="31"/>
        <v>22.5</v>
      </c>
      <c r="E37">
        <f t="shared" si="31"/>
        <v>108</v>
      </c>
      <c r="F37">
        <f t="shared" si="31"/>
        <v>0</v>
      </c>
      <c r="G37">
        <f t="shared" si="31"/>
        <v>0</v>
      </c>
      <c r="H37">
        <f t="shared" si="31"/>
        <v>0</v>
      </c>
      <c r="I37">
        <f t="shared" si="31"/>
        <v>0</v>
      </c>
      <c r="J37">
        <f t="shared" si="31"/>
        <v>0</v>
      </c>
      <c r="K37">
        <f t="shared" si="31"/>
        <v>0</v>
      </c>
      <c r="L37">
        <f t="shared" si="31"/>
        <v>0</v>
      </c>
    </row>
    <row r="38" ht="15">
      <c r="A38" t="s">
        <v>163</v>
      </c>
      <c r="B38" s="71">
        <f>B1+B37</f>
        <v>4.9499999999999993</v>
      </c>
      <c r="C38" s="71">
        <f t="shared" ref="C38:L38" si="32">C1+C37</f>
        <v>1.425</v>
      </c>
      <c r="D38" s="71">
        <f t="shared" si="32"/>
        <v>33.299999999999997</v>
      </c>
      <c r="E38" s="71">
        <f t="shared" si="32"/>
        <v>161</v>
      </c>
      <c r="F38" s="71">
        <f t="shared" si="32"/>
        <v>18</v>
      </c>
      <c r="G38" s="71">
        <f t="shared" si="32"/>
        <v>0</v>
      </c>
      <c r="H38" s="71">
        <f t="shared" si="32"/>
        <v>0</v>
      </c>
      <c r="I38" s="71">
        <f t="shared" si="32"/>
        <v>0.97999999999999998</v>
      </c>
      <c r="J38" s="71">
        <f t="shared" si="32"/>
        <v>0.089999999999999997</v>
      </c>
      <c r="K38" s="71">
        <f t="shared" si="32"/>
        <v>0</v>
      </c>
      <c r="L38" s="71">
        <f t="shared" si="32"/>
        <v>0</v>
      </c>
    </row>
    <row r="39" ht="15">
      <c r="A39" t="s">
        <v>120</v>
      </c>
      <c r="B39" s="71">
        <f>B2+B16</f>
        <v>2.8399999999999999</v>
      </c>
      <c r="C39" s="71">
        <f t="shared" ref="C39:L39" si="33">C2+C16</f>
        <v>0.73999999999999999</v>
      </c>
      <c r="D39" s="71">
        <f t="shared" si="33"/>
        <v>18.640000000000001</v>
      </c>
      <c r="E39" s="71">
        <f t="shared" si="33"/>
        <v>90.400000000000006</v>
      </c>
      <c r="F39" s="71">
        <f t="shared" si="33"/>
        <v>14.4</v>
      </c>
      <c r="G39" s="71">
        <f t="shared" si="33"/>
        <v>0</v>
      </c>
      <c r="H39" s="71">
        <f t="shared" si="33"/>
        <v>0</v>
      </c>
      <c r="I39" s="71">
        <f t="shared" si="33"/>
        <v>0.78400000000000003</v>
      </c>
      <c r="J39" s="71">
        <f t="shared" si="33"/>
        <v>0.071999999999999995</v>
      </c>
      <c r="K39" s="71">
        <f t="shared" si="33"/>
        <v>0</v>
      </c>
      <c r="L39" s="71">
        <f t="shared" si="33"/>
        <v>0</v>
      </c>
    </row>
  </sheetData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Сизова</cp:lastModifiedBy>
  <cp:revision>356</cp:revision>
  <dcterms:created xsi:type="dcterms:W3CDTF">2006-09-15T21:00:00Z</dcterms:created>
  <dcterms:modified xsi:type="dcterms:W3CDTF">2024-11-27T11:09:00Z</dcterms:modified>
  <cp:version>983040</cp:version>
</cp:coreProperties>
</file>